
<file path=[Content_Types].xml><?xml version="1.0" encoding="utf-8"?>
<Types xmlns="http://schemas.openxmlformats.org/package/2006/content-types">
  <Default Extension="wmf" ContentType="image/x-wmf"/>
  <Default Extension="png" ContentType="image/png"/>
  <Default Extension="xml" ContentType="application/xml"/>
  <Default Extension="jpeg" ContentType="image/jpeg"/>
  <Default Extension="rels" ContentType="application/vnd.openxmlformats-package.relationships+xml"/>
  <Default Extension="bin" ContentType="application/vnd.openxmlformats-officedocument.oleObject"/>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3.xml" ContentType="application/vnd.openxmlformats-officedocument.spreadsheetml.externalLink+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hidePivotFieldList="0"/>
  <bookViews>
    <workbookView xWindow="360" yWindow="15" windowWidth="20955" windowHeight="9720" activeTab="0"/>
  </bookViews>
  <sheets>
    <sheet name="План закупок 18" sheetId="1" state="visible" r:id="rId5"/>
  </sheets>
  <externalReferences>
    <externalReference r:id="rId1"/>
    <externalReference r:id="rId2"/>
    <externalReference r:id="rId3"/>
    <externalReference r:id="rId4"/>
  </externalReferences>
  <definedNames>
    <definedName name="_xlnm._FilterDatabase" localSheetId="0">'План закупок 18'!$A$33:$Y$365</definedName>
    <definedName name="_xlnm.Print_Titles" localSheetId="0">'План закупок 18'!$31:$32</definedName>
    <definedName name="_xlnm.Print_Area" localSheetId="0">'План закупок 18'!$A$1:$V$372</definedName>
    <definedName name="_xlfn.IFERROR">#NAME?</definedName>
    <definedName name="ВидПредмета">'[1]Вид предмета'!$A$1:$A$3</definedName>
    <definedName name="Год">[1]Год!$A$1:$A$3</definedName>
    <definedName name="КАТО">[1]КАТО!$A$2:$A$17162</definedName>
    <definedName name="Месяц">[1]Месяцы!$A$1:$A$13</definedName>
    <definedName name="Способ">'[1]Способ закупки'!$A$1:$A$6</definedName>
    <definedName name="Тип_пункта">'[1]Тип пункта плана'!$A$1:$A$3</definedName>
  </definedNames>
  <calcPr calcId="145621"/>
</workbook>
</file>

<file path=xl/sharedStrings.xml><?xml version="1.0" encoding="utf-8"?>
<sst xmlns="http://schemas.openxmlformats.org/spreadsheetml/2006/main" count="1304" uniqueCount="1304">
  <si>
    <t xml:space="preserve">Изменение 1 от 29.12.2017 №129-Б</t>
  </si>
  <si>
    <t xml:space="preserve">Изменение 2 от 18.01.2018 №5-Б</t>
  </si>
  <si>
    <t xml:space="preserve">Изменение 3 от 31.01.2018 №6-Б</t>
  </si>
  <si>
    <t xml:space="preserve">Изменение 4 от 19.02.2018 №12-Б</t>
  </si>
  <si>
    <t xml:space="preserve">Изменение 5 от 28.02.2018 №15-Б</t>
  </si>
  <si>
    <t xml:space="preserve">Изменение 6 от 20.03.2018 №20-Б</t>
  </si>
  <si>
    <t xml:space="preserve">Изменение 7 от 30.03.2018 №25-Б</t>
  </si>
  <si>
    <t xml:space="preserve">Изменение 8 от 09.04.2018 №28-Б</t>
  </si>
  <si>
    <t xml:space="preserve">Изменение 9 от 17.04.2018 №30-Б</t>
  </si>
  <si>
    <t xml:space="preserve">Изменение 10 от 27.04.2018 №34-Б</t>
  </si>
  <si>
    <t xml:space="preserve">Изменение 11 от 05.05.2018 №35-Б</t>
  </si>
  <si>
    <t xml:space="preserve">Изменение 12 от 18.05.2018 №37-Б</t>
  </si>
  <si>
    <t xml:space="preserve">Изменение 13 от 30.05.2018 №41-Б</t>
  </si>
  <si>
    <t xml:space="preserve">Изменение 14 от 18.06.2018 №47-Б</t>
  </si>
  <si>
    <t xml:space="preserve">Изменение 15 от 04.07.2018 №50-Б</t>
  </si>
  <si>
    <t xml:space="preserve">Изменение 16 от 19.07.2018 №55-Б</t>
  </si>
  <si>
    <t xml:space="preserve">Изменение 17 от 07.08.2018  №58-Б</t>
  </si>
  <si>
    <t xml:space="preserve">Изменение 18 от 22.08.2018  №59-Б</t>
  </si>
  <si>
    <t xml:space="preserve">Приложение к приказу Руководителя аппарата от "__"_____201__ года № ____</t>
  </si>
  <si>
    <t xml:space="preserve">Изменение 19 от 05.09.2018  №61-Б</t>
  </si>
  <si>
    <t xml:space="preserve">Изменение 20 от 19.09.2018  №64-Б</t>
  </si>
  <si>
    <t xml:space="preserve">Изменение 21 от 9.10.2018 №73-Б</t>
  </si>
  <si>
    <t xml:space="preserve">Общие сведения</t>
  </si>
  <si>
    <t xml:space="preserve">БИН заказчика</t>
  </si>
  <si>
    <t xml:space="preserve">РНН заказчика</t>
  </si>
  <si>
    <t xml:space="preserve">Наименование заказчика (на государственном языке)</t>
  </si>
  <si>
    <t xml:space="preserve">Наименование заказчика (на русском языке)</t>
  </si>
  <si>
    <t xml:space="preserve">Год плана закупок</t>
  </si>
  <si>
    <t xml:space="preserve">"Бәйтерек" ҰБХ " АҚ</t>
  </si>
  <si>
    <t xml:space="preserve">АО "НУХ "Байтерек"</t>
  </si>
  <si>
    <t xml:space="preserve">№ п/п</t>
  </si>
  <si>
    <t xml:space="preserve">Тип пункта плана</t>
  </si>
  <si>
    <t xml:space="preserve">Вид предмета закупок</t>
  </si>
  <si>
    <t xml:space="preserve">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</si>
  <si>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</si>
  <si>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 xml:space="preserve">Наименование закупаемых товаров, работ, услуг на русском языке (в соответствии с КТРУ)</t>
  </si>
  <si>
    <t xml:space="preserve">Краткая характеристика (описание) товаров, работ и услуг на государственном языке (в соответствии с КТРУ)</t>
  </si>
  <si>
    <t xml:space="preserve">Краткая характеристика (описание) товаров, работ и услуг на русском языке (в соответствии с КТРУ)</t>
  </si>
  <si>
    <t xml:space="preserve">Дополнительная характеристика (на государственном языке)</t>
  </si>
  <si>
    <t xml:space="preserve">Дополнительная характеристика (на русском языке)</t>
  </si>
  <si>
    <t xml:space="preserve">Способ    закупок</t>
  </si>
  <si>
    <t xml:space="preserve">Единица измерения (в соответствии с КТРУ)</t>
  </si>
  <si>
    <t xml:space="preserve">Кол-о, объём </t>
  </si>
  <si>
    <t xml:space="preserve">Цена за единицу, тенге, без НДС</t>
  </si>
  <si>
    <t xml:space="preserve">Планируемая сумма закупа, тенге, без НДС</t>
  </si>
  <si>
    <t xml:space="preserve">Планируемая сумма закупа, тенге, с НДС</t>
  </si>
  <si>
    <t xml:space="preserve">Срок проведения закупок (месяц)</t>
  </si>
  <si>
    <t xml:space="preserve">Срок поставки товара, выполнения работ, оказания услуг</t>
  </si>
  <si>
    <t xml:space="preserve">Место поставки товара, выполнения работ, оказания услуг (код населенного пункта в соответствии с КАТО)</t>
  </si>
  <si>
    <t xml:space="preserve">Размер авансового платежа</t>
  </si>
  <si>
    <t>Примечание</t>
  </si>
  <si>
    <t xml:space="preserve">Администратор закупок</t>
  </si>
  <si>
    <t>17</t>
  </si>
  <si>
    <t>19</t>
  </si>
  <si>
    <t xml:space="preserve">01 Закупки, не превышающие финансовый год</t>
  </si>
  <si>
    <t>Услуга</t>
  </si>
  <si>
    <t>53.10.12.20.12.00.00</t>
  </si>
  <si>
    <t xml:space="preserve">Услуги экспресс почты</t>
  </si>
  <si>
    <t xml:space="preserve">Услуги экспресс почты </t>
  </si>
  <si>
    <t xml:space="preserve">Экспресс-почта қызметтері (есіктен есікке дейін)</t>
  </si>
  <si>
    <t xml:space="preserve">Услуги экспресс-почты (от двери до двери)</t>
  </si>
  <si>
    <t xml:space="preserve">один источник</t>
  </si>
  <si>
    <t xml:space="preserve">Одна услуга</t>
  </si>
  <si>
    <t xml:space="preserve">декабрь 2017</t>
  </si>
  <si>
    <t xml:space="preserve">с даты заключения договора по 31 декабря 2018 года</t>
  </si>
  <si>
    <t>710000000</t>
  </si>
  <si>
    <t xml:space="preserve">14,15,16 
СЗ ДОД-07-1/346 от 25.01.2018 и Протокол КПОД № 01/18 от 23 января 2018 года</t>
  </si>
  <si>
    <t>ДОД</t>
  </si>
  <si>
    <t>82.99.19.21.11.00.00</t>
  </si>
  <si>
    <t xml:space="preserve">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</si>
  <si>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</si>
  <si>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Мұрағаттық құжаттарды ғылыми-техникалық өңдеу бойынша қызметтер</t>
  </si>
  <si>
    <t xml:space="preserve">Услуги по научно-технической обработке архивных документов</t>
  </si>
  <si>
    <t>март</t>
  </si>
  <si>
    <t xml:space="preserve">17 
СЗ №ДОД-07-1/111 от 10.01.2018</t>
  </si>
  <si>
    <t>62.09.20.20.80.00.00</t>
  </si>
  <si>
    <t xml:space="preserve">Услуги по предоставлению доступа к информационным ресурсам, находящимся в сети Интернет</t>
  </si>
  <si>
    <t xml:space="preserve">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</si>
  <si>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Электрондық сатып алу жүйесіне қолжетімділікті ұсыну бойынша қызметтер</t>
  </si>
  <si>
    <t xml:space="preserve">Услуги по предоставлению доступа к электронной системе закупок</t>
  </si>
  <si>
    <t>62.09.20.10.11.26.00</t>
  </si>
  <si>
    <t xml:space="preserve">Сервистік бағдарламалық жасақтаманы әкімшілендіру және техникалық қызмет көрсету бойынша қызметтер</t>
  </si>
  <si>
    <t xml:space="preserve">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</si>
  <si>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әкімшілендіру және техникалық қызмет көрсету</t>
  </si>
  <si>
    <t xml:space="preserve">Администрирование и техническое обслуживание программного обеспечения сервисного</t>
  </si>
  <si>
    <t xml:space="preserve">"Бәйтерек" ҰБХ" АҚ талаптарымен сатып алу порталын техникалық қолдау және пысықтау бойынша қызметтер</t>
  </si>
  <si>
    <t xml:space="preserve">Услуги по технической поддержке и доработке портала закупок с требованиями АО "НУХ "Байтерек"</t>
  </si>
  <si>
    <t>август</t>
  </si>
  <si>
    <t xml:space="preserve">17
СЗ №ДОД-10-1/2888 / 26.07.2018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</si>
  <si>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</si>
  <si>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</si>
  <si>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 xml:space="preserve">Электронды мұрағат жүйесін ұсыну және контентті мұрағаттық құжаттармен толықтыру бойынша қызметтер</t>
  </si>
  <si>
    <t xml:space="preserve">Услуги по предоставлению системы электронного архива и наполнения контента архивными документами</t>
  </si>
  <si>
    <t>май</t>
  </si>
  <si>
    <t xml:space="preserve">11,17
СЗ №ДОД-07-1/1724 / 05.05.2018
</t>
  </si>
  <si>
    <t>68.20.12.00.00.00.01</t>
  </si>
  <si>
    <t xml:space="preserve">Кеңсе орын-жайларын жалға алу бойынша қызмет </t>
  </si>
  <si>
    <t xml:space="preserve">Услуги по аренде офисных помещений</t>
  </si>
  <si>
    <t xml:space="preserve">Астана қаласындағы  орталық аппараттың  офистік үй-жйын жалға алу</t>
  </si>
  <si>
    <t xml:space="preserve">Аренда офисного помещения центрального аппарата в г. Астана </t>
  </si>
  <si>
    <t>тендер</t>
  </si>
  <si>
    <t xml:space="preserve">с 1 марта по 3 мая 2018 года</t>
  </si>
  <si>
    <t xml:space="preserve">14,15,16,18
Решение Правления №31/18 от 01.08.2018г. И СЗ №ДОД-10-1/3002 от 06.08.2018</t>
  </si>
  <si>
    <t>52.21.24.12.00.00.00</t>
  </si>
  <si>
    <t xml:space="preserve">Қоғамдық орындарда, жолдарда, көшелерде көлік құралын тұраққа қою бойынша қызымет </t>
  </si>
  <si>
    <t xml:space="preserve">Услуги парковок для транспортных средств на улицах, на дорогах, в общественных местах</t>
  </si>
  <si>
    <t xml:space="preserve">Қызметтік автокөлік үшін паркингті жалға алу</t>
  </si>
  <si>
    <t xml:space="preserve">Аренда паркинга для служебного автотранспорта </t>
  </si>
  <si>
    <t>январь</t>
  </si>
  <si>
    <t xml:space="preserve">с 1 января 2018 года по 28 февраля 2018 года</t>
  </si>
  <si>
    <t xml:space="preserve">14,15,16,17,18
СЗ ДОД-07-1/346 от 25.01.2018</t>
  </si>
  <si>
    <t>77.11.10.13.00.00.00</t>
  </si>
  <si>
    <t xml:space="preserve">Қызыметтік автокөліктерге көліктік қызымет көрсету</t>
  </si>
  <si>
    <t xml:space="preserve">Услуги по транспортному обслуживанию служебным автотранспортом</t>
  </si>
  <si>
    <t xml:space="preserve">Услуги по транспортному обслуживанию служебным автотранспортом </t>
  </si>
  <si>
    <t xml:space="preserve">Өкілдік класты автомобиль</t>
  </si>
  <si>
    <t xml:space="preserve">Автомобиль представительского класса </t>
  </si>
  <si>
    <t xml:space="preserve">с 1 марта по 31 декабря 2018 года</t>
  </si>
  <si>
    <t xml:space="preserve">14,15,16,18
СЗ №ДОД-07-1/3885 от 26.12.2017</t>
  </si>
  <si>
    <t xml:space="preserve">декабрь </t>
  </si>
  <si>
    <t xml:space="preserve">14,15,16
СЗ ДОД и
Решение  Правления №40/18 от 03.10.18г.</t>
  </si>
  <si>
    <t>февраль</t>
  </si>
  <si>
    <t xml:space="preserve">с 1 апреля по 31 декабря 2018 года</t>
  </si>
  <si>
    <t xml:space="preserve">14,15,16,17,18
СЗ №ДОД-07-1/734 от 27.02.2018</t>
  </si>
  <si>
    <t xml:space="preserve">Микроавтобус  (Кезекші)</t>
  </si>
  <si>
    <t xml:space="preserve">Микроавтобус  (Дежурный)</t>
  </si>
  <si>
    <t xml:space="preserve">Жеңіл автомобиль (Кезекші)</t>
  </si>
  <si>
    <t xml:space="preserve">Автомобиль легковой (Дежурный)</t>
  </si>
  <si>
    <t>80.10.12.12.10.00.00</t>
  </si>
  <si>
    <t xml:space="preserve">Мүлікті қорғау бойынша қызыметтер</t>
  </si>
  <si>
    <t xml:space="preserve">Услуги по охране имущества</t>
  </si>
  <si>
    <t xml:space="preserve">Кеңсені күзету </t>
  </si>
  <si>
    <t xml:space="preserve">Услуги охраны офиса </t>
  </si>
  <si>
    <t xml:space="preserve">14,15,16
Протокол КПиОД №17/18 от 09.08.2018 г.</t>
  </si>
  <si>
    <t>Товар</t>
  </si>
  <si>
    <t>17.12.13.40.10.00.00.10.1</t>
  </si>
  <si>
    <t>Қағаз</t>
  </si>
  <si>
    <t>Бумага</t>
  </si>
  <si>
    <t xml:space="preserve">Қалыңдығы 80г/м2, А4 формат 21х29,5 см</t>
  </si>
  <si>
    <t xml:space="preserve">формат А4, плотность 80 г/м2, 21х29,5 см</t>
  </si>
  <si>
    <t xml:space="preserve">500 п, 80 гр. А4 кеңсе қағазы </t>
  </si>
  <si>
    <t xml:space="preserve">бумага офисная  А4, 500 л. 80 гр.</t>
  </si>
  <si>
    <t>пачка</t>
  </si>
  <si>
    <t>апрель</t>
  </si>
  <si>
    <t xml:space="preserve">по заявке в течение 10 рабочих дней </t>
  </si>
  <si>
    <t xml:space="preserve">14,15,16 
Протокол КПОД № 07/18 от 20 апреля 2018 года и СЗ №ДОД-07-1/1583 / 24.04.2018</t>
  </si>
  <si>
    <t>17.12.13.40.10.00.00.50.1</t>
  </si>
  <si>
    <t xml:space="preserve">Қалыңдығы 80г/м2, 420 мм А3 формат</t>
  </si>
  <si>
    <t xml:space="preserve">Формат А3,плотность 80г/м2, 420 мм</t>
  </si>
  <si>
    <t xml:space="preserve">500 п, 80 гр, А3 кеңсе қағазы</t>
  </si>
  <si>
    <t xml:space="preserve">бумага офисная  А3, 500 л. 80 гр.</t>
  </si>
  <si>
    <t xml:space="preserve">17
CЗ №ДОД-07-1/1454 / 13.04.2018</t>
  </si>
  <si>
    <t>17.12.13.40.15.00.00.10.1</t>
  </si>
  <si>
    <t xml:space="preserve">Қалыңдығы 120г/м2, А4 формат 21х29,5 см</t>
  </si>
  <si>
    <t xml:space="preserve">формат А4, плотность 120г/м2, 21х29,5 см</t>
  </si>
  <si>
    <t xml:space="preserve">250 п, 135 гр, А4 кеңсе қағазы </t>
  </si>
  <si>
    <t xml:space="preserve">бумага офисная  А4, 250 л. 135 гр.</t>
  </si>
  <si>
    <t>17.12.13.40.16.00.00.10.1</t>
  </si>
  <si>
    <t xml:space="preserve">Қалыңдығы 160г/м2, А4 формат 21х29,5 см</t>
  </si>
  <si>
    <t xml:space="preserve">формат А4, плотность 160 г/м2, 21х29,5 см</t>
  </si>
  <si>
    <t xml:space="preserve">250 п, 160 гр, А4 кеңсе қағазы </t>
  </si>
  <si>
    <t xml:space="preserve">бумага офисная  А4, 250 л. 160 гр.</t>
  </si>
  <si>
    <t>17.12.13.40.22.00.00.40.1</t>
  </si>
  <si>
    <t xml:space="preserve">Қалыңдығы 200г/м2, А4 формат 21х29,5 см</t>
  </si>
  <si>
    <t xml:space="preserve">формат А4, плотность 200 г/м2, 21х29,5 см</t>
  </si>
  <si>
    <t xml:space="preserve">250 п, 200 гр, А4 кеңсе қағазы </t>
  </si>
  <si>
    <t xml:space="preserve">бумага офисная  А4, 250 л. 200 гр.</t>
  </si>
  <si>
    <t>17.12.13.40.19.00.00.40.1</t>
  </si>
  <si>
    <t xml:space="preserve">Қалыңдығы 250г/м2, А4 формат 21х29,5 см</t>
  </si>
  <si>
    <t xml:space="preserve">формат А4, плотность 250г/м2, 21х29,5 см</t>
  </si>
  <si>
    <t xml:space="preserve">250 п, 250 гр, А4 кеңсе қағазы </t>
  </si>
  <si>
    <t xml:space="preserve">бумага офисная  А4, 250 л. 250 гр.</t>
  </si>
  <si>
    <t>17.12.13.40.24.00.00.40.1</t>
  </si>
  <si>
    <t xml:space="preserve">Қалыңдығы 300г/м2, А4 формат 21х29,5 см</t>
  </si>
  <si>
    <t xml:space="preserve">формат А4, плотность 300 г/м2, 21х29,5 см</t>
  </si>
  <si>
    <t xml:space="preserve">125 п, 300гр, А4 кеңсе қағазы </t>
  </si>
  <si>
    <t xml:space="preserve">Бумага офисная А4, 125 л. 300 гр. </t>
  </si>
  <si>
    <t>22.29.25.00.00.00.30.10.1</t>
  </si>
  <si>
    <t xml:space="preserve">Пластмассадан жасалған мектепке арналған және кеңсе кажеттіліктері</t>
  </si>
  <si>
    <t xml:space="preserve">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</si>
  <si>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</si>
  <si>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</si>
  <si>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 xml:space="preserve">Канцелярские товары в ассортименте из расчета 1 МРП в месяц на 1 сотрудника</t>
  </si>
  <si>
    <t>штука</t>
  </si>
  <si>
    <t>18.13.30.16.00.00.00</t>
  </si>
  <si>
    <t xml:space="preserve">Өзге полиграфиялық қызметтер</t>
  </si>
  <si>
    <t xml:space="preserve">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</si>
  <si>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</si>
  <si>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 xml:space="preserve">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</si>
  <si>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</si>
  <si>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 xml:space="preserve">Ежедневники А5 для сотрудников (изготовление ежедневников с логотипом Холдинга кол-во 120 шт.)</t>
  </si>
  <si>
    <t>сентябрь</t>
  </si>
  <si>
    <t xml:space="preserve">Басшылар үшін А4 күнделіктері (Холдингтің логотипімен  күнделіктерді әзірлеу саны - 50 дана) </t>
  </si>
  <si>
    <t xml:space="preserve">Ежедневники А4 для руководства (изготовление ежедневников с логотипом Холдинга кол-во 50 шт.)</t>
  </si>
  <si>
    <t>18.12.19.11.00.00.00</t>
  </si>
  <si>
    <t xml:space="preserve">Визит карточкасын дайындау және басып шығару бойынша қызыметтер</t>
  </si>
  <si>
    <t xml:space="preserve">Услуги по изготовлению и печатанию визитных карточек</t>
  </si>
  <si>
    <t xml:space="preserve">Басшылық үшін екі жақты визиткалар (саны 4 000 дана)</t>
  </si>
  <si>
    <t xml:space="preserve">Визитки двухсторонние для руководства (кол-во      4 000 шт.)</t>
  </si>
  <si>
    <t xml:space="preserve">17
СЗ №ДОД-07-1/1724 / 05.05.2018
</t>
  </si>
  <si>
    <t xml:space="preserve">Қызметкерлер үшін екі жақты визиткалар (саны 12 000 дана)</t>
  </si>
  <si>
    <t xml:space="preserve">Визитки двухсторонние для сотрудников (кол-во 12 000 шт.)</t>
  </si>
  <si>
    <t xml:space="preserve">Хаттың бланкі (саны 5 000 дана) </t>
  </si>
  <si>
    <t xml:space="preserve">Бланк письма 
(кол-во 5 000 шт.)</t>
  </si>
  <si>
    <t xml:space="preserve">Бұйрықтың бланкі (саны 5 000 дана)</t>
  </si>
  <si>
    <t xml:space="preserve">Бланк приказов 
(кол-во 5 000 шт.)</t>
  </si>
  <si>
    <t xml:space="preserve">Фишкалар (саны 15 000 дана)</t>
  </si>
  <si>
    <t xml:space="preserve">Фишки  (кол-во 15 000 шт.)</t>
  </si>
  <si>
    <t>18.12.19.24.00.00.00</t>
  </si>
  <si>
    <t xml:space="preserve">Полиграфиялық қызметтер</t>
  </si>
  <si>
    <t xml:space="preserve">Услуги полиграфические</t>
  </si>
  <si>
    <t xml:space="preserve">Баспа өнімдерін өндіру және басып шығару үшін полиграфиялық қызметтер</t>
  </si>
  <si>
    <t xml:space="preserve">Услуги полиграфические по изготовлению и печатанию полиграфической продукции</t>
  </si>
  <si>
    <t xml:space="preserve"> тақтайшалар</t>
  </si>
  <si>
    <t xml:space="preserve">таблички </t>
  </si>
  <si>
    <t xml:space="preserve">14,15,16
Протокол Правления 
АО "НУХ "Байтерек" №32/18 от 22.08.2018г. и СЗ №ДОД от 29.08.2018</t>
  </si>
  <si>
    <t xml:space="preserve">50*30 тақтайша ағаш плакетте (саны 10 дана)</t>
  </si>
  <si>
    <t xml:space="preserve">таблички 50*30 на деревянной плакетке (кол-во 10 шт.)</t>
  </si>
  <si>
    <t>-</t>
  </si>
  <si>
    <t xml:space="preserve">Исключен
СЗ №ДОД-07-1/1073 от 19.03.2018</t>
  </si>
  <si>
    <t xml:space="preserve">Холдингтің логотипі бар биговка-папкілері (саны 5 000 дана)</t>
  </si>
  <si>
    <t xml:space="preserve">Папки-беговки с логотипом Холдинга (количестве 5 000 шт.)</t>
  </si>
  <si>
    <t xml:space="preserve">17
СЗ №ДОД-07-1/734 от 27.02.2018</t>
  </si>
  <si>
    <t xml:space="preserve">Журналдар әзірлеу, форматы А4 (кадрлар, сатып алу, МҚҚҚ), (саны 20 дана)</t>
  </si>
  <si>
    <t xml:space="preserve">Изготовление журналов, Формат А4 (кадры, закупки, СЗГС) (количестве 20 шт)</t>
  </si>
  <si>
    <t xml:space="preserve">Таныстырылымдық материалдарды әзірлеу және  басып шығар (ҚР ПӘ, ҚР ПМК, ҚР Парламентіне, Шетелдік кездесулерге), (саны 500 дана)</t>
  </si>
  <si>
    <t xml:space="preserve">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</si>
  <si>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</si>
  <si>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</si>
  <si>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</si>
  <si>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 xml:space="preserve">Папка пластиковая архивная с завязками</t>
  </si>
  <si>
    <t xml:space="preserve">МҚСҚ үшін мұрағаттық папка, (саны 10 дана)</t>
  </si>
  <si>
    <t xml:space="preserve">Архивная папка для СЗГС (кол-во 10 шт.)</t>
  </si>
  <si>
    <t xml:space="preserve">Исключен 
СЗ №03-4/58дсп от 16.07.2018 и Протокол КПиОД №15/18 от 11.07.2018 г.</t>
  </si>
  <si>
    <t>17.23.12.10.00.00.00.60.1</t>
  </si>
  <si>
    <t>Конверты</t>
  </si>
  <si>
    <t xml:space="preserve">(250 х 353 мм) А4 формат</t>
  </si>
  <si>
    <t xml:space="preserve">формат А4 (250 х 353 мм)</t>
  </si>
  <si>
    <t xml:space="preserve">МҚСҚ үшін А4 конвертері ("Крафт" қағазы), (саны 100 дана)</t>
  </si>
  <si>
    <t xml:space="preserve">Конверт А4 для СЗГС (бумага "Крафт"), (кол-во 100 шт.)</t>
  </si>
  <si>
    <t>ноябрь</t>
  </si>
  <si>
    <t xml:space="preserve">17
СЗ ДОД</t>
  </si>
  <si>
    <t>17.23.12.10.00.00.00.40.1</t>
  </si>
  <si>
    <t xml:space="preserve"> (162 х 229 мм) А5 формат</t>
  </si>
  <si>
    <t xml:space="preserve">формат А5 (162 х 229 мм)</t>
  </si>
  <si>
    <t xml:space="preserve">МҚСҚ үшін А5 конверттері  ("Крафт" қағазы), (саны 100 дана)</t>
  </si>
  <si>
    <t xml:space="preserve">Конверт А5 для СЗГС (бумага "Крафт"), (кол-во 100 шт.)</t>
  </si>
  <si>
    <t>17.22.11.60.00.00.00.01.2</t>
  </si>
  <si>
    <t>салфетка</t>
  </si>
  <si>
    <t>салфетки</t>
  </si>
  <si>
    <t xml:space="preserve">қағаз тауарлары</t>
  </si>
  <si>
    <t>бумажные</t>
  </si>
  <si>
    <t xml:space="preserve">1 қабылдау бөліміне 1 айға 3 бумадан қағаз майлықтары (1 бума - 100 дана), Барлығы 10 қабылдау бөлімі 3*10*6</t>
  </si>
  <si>
    <t xml:space="preserve">салфетки (100 шт. - упаковка) на 1 приемную 3 уп./месяц. Всего 10  приемных 3*10*6</t>
  </si>
  <si>
    <t>упаковка</t>
  </si>
  <si>
    <t xml:space="preserve">17,18
СЗ №ДОД-10-1/2888 / 26.07.2018
</t>
  </si>
  <si>
    <t>20.41.32.00.00.00.10.10.3</t>
  </si>
  <si>
    <t xml:space="preserve">Ыдыс жуу үшін сұйықтық </t>
  </si>
  <si>
    <t xml:space="preserve">Средство для мытья посуды</t>
  </si>
  <si>
    <t xml:space="preserve">Ыдыс жуу үшін гель түріндегі сұйықтық </t>
  </si>
  <si>
    <t xml:space="preserve">гелеобразное вещество для мытья посуды</t>
  </si>
  <si>
    <t xml:space="preserve">моющее средство для посуды</t>
  </si>
  <si>
    <t>22.29.23.00.00.00.13.12.1</t>
  </si>
  <si>
    <t>Стакан</t>
  </si>
  <si>
    <t xml:space="preserve">Пластикалық стакан, 100 мл</t>
  </si>
  <si>
    <t xml:space="preserve">Стакан пластиковый 100 мл</t>
  </si>
  <si>
    <t xml:space="preserve">(бір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</si>
  <si>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</si>
  <si>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</si>
  <si>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 xml:space="preserve">Мақтадан жасалған ас үйінің бельесі</t>
  </si>
  <si>
    <t xml:space="preserve">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</si>
  <si>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</si>
  <si>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 xml:space="preserve">Наборы кухонных полотенец из хлопка. Может включать в себя от двух полотенец, одинаковых или разных размеров</t>
  </si>
  <si>
    <t xml:space="preserve">Сорғыш, щетка, ас үйлік орамалдан тұратын жиынтық</t>
  </si>
  <si>
    <t xml:space="preserve">комплект из губки, щетки, кухонных полотенец</t>
  </si>
  <si>
    <t>комплект</t>
  </si>
  <si>
    <t>23.41.11.10.10.10.20.30.1</t>
  </si>
  <si>
    <t xml:space="preserve">Шай сервисі</t>
  </si>
  <si>
    <t xml:space="preserve">Чайный сервиз</t>
  </si>
  <si>
    <t xml:space="preserve">12 адамға арналған кәдімгі фарфорлық шай сервизі. МЕМСТ 28390-89</t>
  </si>
  <si>
    <t xml:space="preserve">обычный фарфоровый чайный сервиз на 12 персон. ГОСТ 28390-89</t>
  </si>
  <si>
    <t xml:space="preserve">Басшының қабылдау бөлмесі үшін 6 адамдық ыдыс жиынтығы (шәй ішуге арналған)</t>
  </si>
  <si>
    <t xml:space="preserve">комплект посуды  на 6  персон (чайный) для приемной руководителя</t>
  </si>
  <si>
    <t>набор</t>
  </si>
  <si>
    <t>октябрь</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</si>
  <si>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</si>
  <si>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</si>
  <si>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 xml:space="preserve">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</si>
  <si>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 xml:space="preserve">6 адамдық стакандар жиынтығы</t>
  </si>
  <si>
    <t xml:space="preserve">комплект стаканов на 6 персон</t>
  </si>
  <si>
    <t>11.07.11.00.00.00.06.20.4</t>
  </si>
  <si>
    <t xml:space="preserve">Су  (минералды судан басқа)</t>
  </si>
  <si>
    <t xml:space="preserve">Вода  (кроме вод минеральных)</t>
  </si>
  <si>
    <t xml:space="preserve">Табиғи газдалмаған ас су. Мөлдір. Қосымша дәм мен иіссіз. V -  0,5 литрден жоғары.</t>
  </si>
  <si>
    <t xml:space="preserve">Питьевая природная негазированная. Прозрачная. Без посторонних привкусов и запахов. V выше 5 литров.</t>
  </si>
  <si>
    <t xml:space="preserve">Диспенсерларға арналған көлемі 19 литрлік табиғи су</t>
  </si>
  <si>
    <t xml:space="preserve">Вода природная для диспенсеров объем 19 литров</t>
  </si>
  <si>
    <t>бутылка</t>
  </si>
  <si>
    <t xml:space="preserve">по заявке в течение 1 рабочего дня </t>
  </si>
  <si>
    <t>11.07.11.00.00.00.06.20.1</t>
  </si>
  <si>
    <t xml:space="preserve">Су (минералды судан басқа)</t>
  </si>
  <si>
    <t xml:space="preserve">Табиғи газдалмаған ас су. Мөлдір. Қосымша дәм мен иіссіз. V -  0,5 литрге дейін.</t>
  </si>
  <si>
    <t xml:space="preserve">Питьевая природная негазированная. Прозрачная. Без посторонних привкусов и запахов. V -  до 0,5 литра.</t>
  </si>
  <si>
    <t xml:space="preserve">0,25 литр (әйнек) көлемдегі бөтелкедегі табиғи су</t>
  </si>
  <si>
    <t xml:space="preserve">Вода природная бутилированная объем 0,25 литров (стекло)</t>
  </si>
  <si>
    <t>11.07.11.00.00.00.06.20.2</t>
  </si>
  <si>
    <t xml:space="preserve">Табиғи газдалмаған ас су. Мөлдір. Қосымша дәм мен иіссіз. V -  0,5 - 1 литрге дейін.</t>
  </si>
  <si>
    <t xml:space="preserve">Питьевая природная негазированная. Прозрачная. Без посторонних привкусов и запахов. V - 0,5 - 1 литр.</t>
  </si>
  <si>
    <t xml:space="preserve">0,5 литр көлемдегі бөтелкедегі табиғи су</t>
  </si>
  <si>
    <t xml:space="preserve">Вода природная бутилированная объем 0,5 литров</t>
  </si>
  <si>
    <t>96.01.12.10.13.00.00</t>
  </si>
  <si>
    <t xml:space="preserve">Кілем бұйымдарын құрғақ тазалау бойынша қызметтер</t>
  </si>
  <si>
    <t xml:space="preserve">Услуги по сухой чистке ковровых изделий</t>
  </si>
  <si>
    <t xml:space="preserve">Кілем бұйымдарын құрғақ (химиялық) тазалау</t>
  </si>
  <si>
    <t xml:space="preserve">Сухая (химическая) чистка ковровых изделий</t>
  </si>
  <si>
    <t xml:space="preserve">Кілемдер мен кілем бұйымдарын тазалау бойынша қызметтер (саны 1000 м.)</t>
  </si>
  <si>
    <t xml:space="preserve">Услуги по чистке ковров и ковровых изделий (кол-во 1000 м.)</t>
  </si>
  <si>
    <t xml:space="preserve">по заявке Заказчика с момента заключения договора по 31 декабря 2018 года</t>
  </si>
  <si>
    <t xml:space="preserve">17
СЗ №ДОД-07-1/2025 от 29.05.2018 </t>
  </si>
  <si>
    <t>95.24.10.12.00.00.00</t>
  </si>
  <si>
    <t xml:space="preserve">Үй және кеңсе жиһазын жөндеу мен қалпына келтіру </t>
  </si>
  <si>
    <t xml:space="preserve">Ремонт и восстановление домашней и офисной мебели</t>
  </si>
  <si>
    <t xml:space="preserve">Кеңсе жиһазын жөндеу мен қалпына келтіру </t>
  </si>
  <si>
    <t xml:space="preserve">Ремонт и восстановление офисной мебели</t>
  </si>
  <si>
    <t xml:space="preserve">Полиграфиямен байланысты өзге қызметтер</t>
  </si>
  <si>
    <t xml:space="preserve">Услуги, связанные с полиграфией  прочие</t>
  </si>
  <si>
    <t xml:space="preserve">Күнтізбені және кеңселік баспа, оныңішінде бет-бейнелік өнімді әзірлеу, дайындау, басып шығару</t>
  </si>
  <si>
    <t xml:space="preserve">Холдинг логотипі бар А5 блокноттары (саны 200 дана)</t>
  </si>
  <si>
    <t xml:space="preserve">блокноты с логотипом Холдинга А5 (кол-во 200 шт.)</t>
  </si>
  <si>
    <t xml:space="preserve">Холдинг логотипі бар А4 блокноттары (саны 200 дана)</t>
  </si>
  <si>
    <t xml:space="preserve">блокноты с логотипом Холдинга А4 (кол-во 200 шт.)</t>
  </si>
  <si>
    <t xml:space="preserve">Холдинг логотипі бар пакеттері, А4 (саны 100 дана)</t>
  </si>
  <si>
    <t xml:space="preserve">пакеты с логотипом Холдинга А4 (кол-во 100 шт.)</t>
  </si>
  <si>
    <t xml:space="preserve">Холдинг логотипі бар пакеттері, А3 (саны 100 дана)</t>
  </si>
  <si>
    <t xml:space="preserve">пакеты с логотипом Холдинга А3 (кол-во 100 шт.)</t>
  </si>
  <si>
    <t>32.99.85.00.00.00.00.25.1</t>
  </si>
  <si>
    <t xml:space="preserve">Кәдесыйлар өнімдері</t>
  </si>
  <si>
    <t xml:space="preserve">Сувенирная продукция</t>
  </si>
  <si>
    <t>Сыйлық</t>
  </si>
  <si>
    <t>Подарочная</t>
  </si>
  <si>
    <t xml:space="preserve">Әртүрлі кәдесыйлықтар</t>
  </si>
  <si>
    <t xml:space="preserve">Сувениры в ассортименте</t>
  </si>
  <si>
    <t xml:space="preserve">с момента заключения договора по 31 декабря 2018 года</t>
  </si>
  <si>
    <t xml:space="preserve">Холдингтің логотипімен жасалған үстел күнтізбелері Саны 143 дана. </t>
  </si>
  <si>
    <t xml:space="preserve">настольные календари с логотипом Холдинга. Кол-во 143 шт.</t>
  </si>
  <si>
    <t xml:space="preserve">14,15,16
Протокол КПОД от 16.05.18 №09/18 и СЗ №ДОД-07-1/2025 от 29.05.2018</t>
  </si>
  <si>
    <t xml:space="preserve">Холдингтің логотипімен тоқсандық күнтізбелер. Саны 60 дана.</t>
  </si>
  <si>
    <t xml:space="preserve">квартальные календари с логотипом Холдинга. Кол-во 60 шт.</t>
  </si>
  <si>
    <t xml:space="preserve">Холдингтің логотипімен футболка</t>
  </si>
  <si>
    <t xml:space="preserve">футболки с логотипом Холдинга</t>
  </si>
  <si>
    <t xml:space="preserve">в течение 15 календарных дней с момента заключения договора </t>
  </si>
  <si>
    <t xml:space="preserve">Холдингтің логотипімен бейсболка</t>
  </si>
  <si>
    <t xml:space="preserve">бейсболки с логотипом Холдинга</t>
  </si>
  <si>
    <t>32.99.87.00.00.00.00.10.4</t>
  </si>
  <si>
    <t xml:space="preserve">Жаңа жылдық сыйлықтар</t>
  </si>
  <si>
    <t xml:space="preserve">Новогодние подарки</t>
  </si>
  <si>
    <t xml:space="preserve">в ассортименте</t>
  </si>
  <si>
    <t xml:space="preserve">Балаларға жаңа жылдық сыйлықтар (саны 240 дана)</t>
  </si>
  <si>
    <t xml:space="preserve">Новогодние подарки детям (кол-во 240 шт.) </t>
  </si>
  <si>
    <t>Набор</t>
  </si>
  <si>
    <t>декабрь</t>
  </si>
  <si>
    <t xml:space="preserve">по заявке Заказчика</t>
  </si>
  <si>
    <t>93.29.19.10.00.00.00</t>
  </si>
  <si>
    <t xml:space="preserve">Мерекелік іс-шараларды ұйымдастыру бойынша қызметтер</t>
  </si>
  <si>
    <t xml:space="preserve">Услуги по организации праздничных мероприятий</t>
  </si>
  <si>
    <t xml:space="preserve">Балалалар үшін жаңа жылдық ертеңгілікті ұйымдастыру бойынша қызметтер</t>
  </si>
  <si>
    <t xml:space="preserve">Услуги по организации новогоднего утренника для детей</t>
  </si>
  <si>
    <t xml:space="preserve">по заявке Заказчика </t>
  </si>
  <si>
    <t>товар</t>
  </si>
  <si>
    <t>31.09.12.00.00.01.01.13.1</t>
  </si>
  <si>
    <t>диван</t>
  </si>
  <si>
    <t xml:space="preserve">Былғары диван | аяғы - металл хромдалған таратылмайтын. Рамка ағаштан жасалған.</t>
  </si>
  <si>
    <t xml:space="preserve">Кожанный диван| ножки – металлические хромированные| нераскладной. Каркас деревянный.</t>
  </si>
  <si>
    <t>Диван</t>
  </si>
  <si>
    <t xml:space="preserve">с момента заключения договора в течение 60 календарных дней</t>
  </si>
  <si>
    <t>31.00.13.00.00.01.02.08.1</t>
  </si>
  <si>
    <t>кресло</t>
  </si>
  <si>
    <t xml:space="preserve">Дөңгелегі бар былғары кресло.</t>
  </si>
  <si>
    <t xml:space="preserve">Кресло кожаное на колесиках.</t>
  </si>
  <si>
    <t xml:space="preserve">Кресло </t>
  </si>
  <si>
    <t>31.01.11.00.00.00.01.20.1</t>
  </si>
  <si>
    <t>Үстел</t>
  </si>
  <si>
    <t>Стол</t>
  </si>
  <si>
    <t xml:space="preserve">эргономикалық, металл конструкциясы</t>
  </si>
  <si>
    <t xml:space="preserve">эргономичный, металлическая конструкция</t>
  </si>
  <si>
    <t xml:space="preserve">Стол </t>
  </si>
  <si>
    <t xml:space="preserve">Исключить
СЗ ДОД от 18.09.2018 №10-2/198 и КПиОД №20/18 от 12.09.2018 г.</t>
  </si>
  <si>
    <t>28.49.23.00.00.00.11.10.1</t>
  </si>
  <si>
    <t>стол</t>
  </si>
  <si>
    <t xml:space="preserve">айналмалы үстел</t>
  </si>
  <si>
    <t xml:space="preserve">стол поворотный</t>
  </si>
  <si>
    <t xml:space="preserve">жақтау қосылымы</t>
  </si>
  <si>
    <t xml:space="preserve">Боковое соединение </t>
  </si>
  <si>
    <t>31.01.12.00.00.03.04.10.1</t>
  </si>
  <si>
    <t>Үсік</t>
  </si>
  <si>
    <t>Тумба</t>
  </si>
  <si>
    <t xml:space="preserve">MDF үш жылжымалы жәшігімен мобильді үсік</t>
  </si>
  <si>
    <t xml:space="preserve">Тумба мобильная с тремя выдвижными ящиками, из МДФ</t>
  </si>
  <si>
    <t>31.01.12.00.00.03.01.22.1</t>
  </si>
  <si>
    <t>Шкаф</t>
  </si>
  <si>
    <t xml:space="preserve">МДФ және ЛДСП материалынан жасалған құжаттарға арналған шкаф</t>
  </si>
  <si>
    <t xml:space="preserve">шкаф для документов, материал изготовления МДФ и ЛДСП</t>
  </si>
  <si>
    <t xml:space="preserve">Құжаттарға арналған шкаф </t>
  </si>
  <si>
    <t xml:space="preserve">Шкаф для документов</t>
  </si>
  <si>
    <t>31.01.12.00.00.03.02.08.1</t>
  </si>
  <si>
    <t xml:space="preserve">МДФ және ЛДСП материалынан жасалған киім үшін арналған шкаф</t>
  </si>
  <si>
    <t xml:space="preserve">шкаф для одежды, материал изготовления МДФ и ЛДСП</t>
  </si>
  <si>
    <t>Гардероб</t>
  </si>
  <si>
    <t xml:space="preserve">Құжаттарға арналған үсік</t>
  </si>
  <si>
    <t xml:space="preserve">Тумба для документов</t>
  </si>
  <si>
    <t>31.00.13.00.10.10.20.10.1</t>
  </si>
  <si>
    <t>Кресло</t>
  </si>
  <si>
    <t xml:space="preserve">былғары материалынан жасалған роликтегі, басшыға арналған </t>
  </si>
  <si>
    <t xml:space="preserve">для руководителя, на роликах, с отделочным материалом из кожи</t>
  </si>
  <si>
    <t xml:space="preserve">Қызыметкерге арналған кресло</t>
  </si>
  <si>
    <t xml:space="preserve">Кресло для сотрудника</t>
  </si>
  <si>
    <t>31.00.11.00.00.01.01.01.1</t>
  </si>
  <si>
    <t>Орындық</t>
  </si>
  <si>
    <t>Стул</t>
  </si>
  <si>
    <t xml:space="preserve">Арқасы мен каркасы темірден, жасанды былғарыдан, жұмсақ отыру</t>
  </si>
  <si>
    <t xml:space="preserve">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</si>
  <si>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</si>
  <si>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</si>
  <si>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 xml:space="preserve">Қосымша үстел</t>
  </si>
  <si>
    <t xml:space="preserve">Приставной стол </t>
  </si>
  <si>
    <t>31.01.12.00.00.02.08.01.1</t>
  </si>
  <si>
    <t xml:space="preserve">Жиналыс өткізетін үстел</t>
  </si>
  <si>
    <t xml:space="preserve">Стол для совещания</t>
  </si>
  <si>
    <t>Конференц-үстел</t>
  </si>
  <si>
    <t>Конференц-стол</t>
  </si>
  <si>
    <t xml:space="preserve">Есігі шыныдан жасалған шкаф  </t>
  </si>
  <si>
    <t xml:space="preserve">Шкаф со стеклянными дверьми </t>
  </si>
  <si>
    <t>31.00.13.00.10.10.30.10.1</t>
  </si>
  <si>
    <t xml:space="preserve">барлығы гобелен материалынан жасалған роликтегі, басшыға арналған </t>
  </si>
  <si>
    <t xml:space="preserve">для руководителя, на роликах, с отделочным материалом из гобелена</t>
  </si>
  <si>
    <t xml:space="preserve">Басшыға арналған кресло</t>
  </si>
  <si>
    <t xml:space="preserve">Кресло для руководителя</t>
  </si>
  <si>
    <t xml:space="preserve">с даты заключения договора до 31 декабря 2018 года</t>
  </si>
  <si>
    <t xml:space="preserve">Греденция </t>
  </si>
  <si>
    <t xml:space="preserve">Журналға арналған үстел</t>
  </si>
  <si>
    <t xml:space="preserve">Журнальный стол</t>
  </si>
  <si>
    <t xml:space="preserve">Былғарыдан жасалған дөңгелегі бар кресло</t>
  </si>
  <si>
    <t>26.20.30.00.00.00.80.01.1</t>
  </si>
  <si>
    <t>Трибуна</t>
  </si>
  <si>
    <t xml:space="preserve">сөйлеуге арналған қарапайым металлдан</t>
  </si>
  <si>
    <t xml:space="preserve">металлическая, простая, для публичных выступлений</t>
  </si>
  <si>
    <t xml:space="preserve">құжаттарға арналған үсік</t>
  </si>
  <si>
    <t>31.00.13.00.00.01.08.02.1</t>
  </si>
  <si>
    <t xml:space="preserve">  Қол қоятын жері пластик, көтерілетін және бұрылатын механизімімен жабдықталған, беті матамен қапталған, арқасы пластик, кеңсе қызыметкерлеріне арналған бас қойғышы бар кресло</t>
  </si>
  <si>
    <t xml:space="preserve">Офисное кресло сотрудника с подголовником, спинка пластиковая, обивка тканевая, снабжено поворотно подъемным механизмом. Подлокотники пластиковые</t>
  </si>
  <si>
    <t xml:space="preserve">Қызыметкерлерге арналған кресло </t>
  </si>
  <si>
    <t xml:space="preserve">Кресло для сотрудников</t>
  </si>
  <si>
    <t>31.01.12.00.00.03.03.05.1</t>
  </si>
  <si>
    <t>Стеллаж</t>
  </si>
  <si>
    <t xml:space="preserve">ДСП. 6 салмасы бар</t>
  </si>
  <si>
    <t xml:space="preserve">ДСП. 6 полок</t>
  </si>
  <si>
    <t>Стелаж</t>
  </si>
  <si>
    <t>21.20.24.00.00.00.34.40.1</t>
  </si>
  <si>
    <t xml:space="preserve">Кеңсе дәрі қобдишасы</t>
  </si>
  <si>
    <t xml:space="preserve">Аптечка офисная</t>
  </si>
  <si>
    <t xml:space="preserve">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</si>
  <si>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 xml:space="preserve">Дәрі қобдишасын сатып алуға арналған шығындар</t>
  </si>
  <si>
    <t xml:space="preserve">Расходы на приобретение аптечек</t>
  </si>
  <si>
    <t xml:space="preserve">02 Закупки, превышающие финансовый год</t>
  </si>
  <si>
    <t>69.20.31.10.20.00.00</t>
  </si>
  <si>
    <t xml:space="preserve">Аудит в сфере налогообложения</t>
  </si>
  <si>
    <t xml:space="preserve">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</si>
  <si>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 xml:space="preserve">Салықтық шолу және салықтық консультация</t>
  </si>
  <si>
    <t xml:space="preserve">Налоговый обзор и налоговое консультирование</t>
  </si>
  <si>
    <t xml:space="preserve">по 1 апреля 2019 года</t>
  </si>
  <si>
    <t xml:space="preserve">17
СЗ ДБУиО от  06.09.2018 №07-2/95 </t>
  </si>
  <si>
    <t>ДБУО</t>
  </si>
  <si>
    <t>61.90.10.10.00.00.00</t>
  </si>
  <si>
    <t xml:space="preserve">Телекоммуникациялық қызметі</t>
  </si>
  <si>
    <t xml:space="preserve">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</si>
  <si>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</si>
  <si>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 xml:space="preserve">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</si>
  <si>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Байланыс қызметтері</t>
  </si>
  <si>
    <t xml:space="preserve">Услуги связи</t>
  </si>
  <si>
    <t xml:space="preserve">с 1 марта 2018 года по 31 декабря 2018 года.</t>
  </si>
  <si>
    <t xml:space="preserve">14,15,16
СЗ №ДИТ-13-1/2234 от 14.06.2018</t>
  </si>
  <si>
    <t>ДИТ</t>
  </si>
  <si>
    <t>61.90.10.07.00.00.00</t>
  </si>
  <si>
    <t xml:space="preserve">IP арналарын жалға алу бойынша қызметтер </t>
  </si>
  <si>
    <t xml:space="preserve">Услуги аренды IP каналов</t>
  </si>
  <si>
    <t xml:space="preserve">IP VPN  арналарын жалға алу (бөлінген желі)</t>
  </si>
  <si>
    <t xml:space="preserve">Аренда IP VPN каналов (выделенная линия)</t>
  </si>
  <si>
    <t xml:space="preserve">VPN каналын жалға алу</t>
  </si>
  <si>
    <t xml:space="preserve">Аренда VPN канала</t>
  </si>
  <si>
    <t xml:space="preserve">Декабрь </t>
  </si>
  <si>
    <t xml:space="preserve">17
СЗ №ДИТ-09-1/597 от 16.02.2018</t>
  </si>
  <si>
    <t>77.33.12.12.10.10.00</t>
  </si>
  <si>
    <t xml:space="preserve">Виртуалды бөлінген серверді жалға алу бойынша қызметтер </t>
  </si>
  <si>
    <t xml:space="preserve">Услуги по предоставлению в аренду виртуального выделенного сервера</t>
  </si>
  <si>
    <t xml:space="preserve">Параметрлерінің өзгерту мүмкіндігімен виртуалды бөлінген серверді жалға алу бойынша қыметтер</t>
  </si>
  <si>
    <t xml:space="preserve">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</si>
  <si>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</si>
  <si>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 xml:space="preserve">Аренда серверных мощностей</t>
  </si>
  <si>
    <t xml:space="preserve">14,15,16,18
СЗ №ДИТ-09-1/3892 от 26.12.2017</t>
  </si>
  <si>
    <t>82.20.10.12.00.00.00</t>
  </si>
  <si>
    <t xml:space="preserve">Услуги телефонных справочных центров</t>
  </si>
  <si>
    <t xml:space="preserve">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</si>
  <si>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 xml:space="preserve">Байланыс орталығы</t>
  </si>
  <si>
    <t xml:space="preserve">Контакт центр</t>
  </si>
  <si>
    <t>Сентябрь</t>
  </si>
  <si>
    <t xml:space="preserve">17
СЗ ДИТот 24.08.2018 </t>
  </si>
  <si>
    <t xml:space="preserve"> «ПАРАГРАФ» заң ақпараттық жүйесін техникалық қолдауға және жаңартуға жазылу</t>
  </si>
  <si>
    <t xml:space="preserve">Подписка на техническую поддержку и обновление юридической информационной системы «ПАРАГРАФ»</t>
  </si>
  <si>
    <t>Февраль</t>
  </si>
  <si>
    <t xml:space="preserve">17
СЗ ДИТ-09-1/378 от 29.01.2018</t>
  </si>
  <si>
    <t xml:space="preserve">«БУХГАЛТЕР» ақпараттық жүйесін техникалық қолдау мен жаңартуға жазылу</t>
  </si>
  <si>
    <t xml:space="preserve">Подписка на техническую поддержку и обновлению  информационной системы «БУХГАЛТЕР»</t>
  </si>
  <si>
    <t>62.02.30.10.10.00.00</t>
  </si>
  <si>
    <t xml:space="preserve">Услуги по техническому обслуживанию и ремонту машин и оборудования офисных</t>
  </si>
  <si>
    <t xml:space="preserve">Услуги по техническому обслуживанию и ремонту машин и оборудования офисных.</t>
  </si>
  <si>
    <t xml:space="preserve">Бағдарламалық-техникалық құралдарына жүйелі-техникалық қызмет көрсету</t>
  </si>
  <si>
    <t xml:space="preserve">Системно-техническое обслуживание программно-технических средств Холдинга</t>
  </si>
  <si>
    <t xml:space="preserve">14,15,16
СЗ ДИТот 24.08.2018</t>
  </si>
  <si>
    <t xml:space="preserve">Электрондық құжатайналымы жүйесін жалға алу қызметтері</t>
  </si>
  <si>
    <t xml:space="preserve">Услуги по аренде Системы электронного документооборота</t>
  </si>
  <si>
    <t>Декабрь</t>
  </si>
  <si>
    <t xml:space="preserve">14,15,16,17
СЗ №ДИТ-09-1/905 от 06.03.2018 и СЗ №ДИТ-09-1/1076 от 19.03.2018 и Протокол КПиОД №04/18 от 14.03.2018г. </t>
  </si>
  <si>
    <t xml:space="preserve">АҚ қорғаудың кешенді жүйесін техникалық қолдау (оның ішінде  лицензияларды қолдау)</t>
  </si>
  <si>
    <t xml:space="preserve">Техническая поддержка комплексной системы защиты ИБ (в том числе поддержка лицензий)</t>
  </si>
  <si>
    <t xml:space="preserve">14,15,16
Протокол КПиОД №03/18 от 07.02.2018г. и СЗ №ДИТ-09-1/597 от 16.02.2018</t>
  </si>
  <si>
    <t xml:space="preserve">«Бәйтерек»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</si>
  <si>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 xml:space="preserve">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</si>
  <si>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 xml:space="preserve">Исключен
СЗ ДКФ от 18.09.2018 №11-1/215 и   Решение Правления №32/18 от 22 августа 2018 года</t>
  </si>
  <si>
    <t>61.90.10.01.00.00.00</t>
  </si>
  <si>
    <t xml:space="preserve">Домендік атауды ұсыну бойынша қызметтер </t>
  </si>
  <si>
    <t xml:space="preserve">Услуги по представлению доменного имени</t>
  </si>
  <si>
    <t xml:space="preserve">Домендік атауды ұсыну және оны пайдалануды ұзарту бойынша қызметтер </t>
  </si>
  <si>
    <t xml:space="preserve">Услуги по представлению и продлению пользования доменным именем</t>
  </si>
  <si>
    <t xml:space="preserve">Домендік атауды тіркеуді ұзарту </t>
  </si>
  <si>
    <t xml:space="preserve">Продление регистрации доменного имени</t>
  </si>
  <si>
    <t>Октябрь</t>
  </si>
  <si>
    <t xml:space="preserve">17
СЗ ДИТ</t>
  </si>
  <si>
    <t xml:space="preserve">SSL сертификатын ұзарту</t>
  </si>
  <si>
    <t xml:space="preserve">Продление сертификата SSL</t>
  </si>
  <si>
    <t xml:space="preserve">В течение 5 рабочих дней с даты заключения договора</t>
  </si>
  <si>
    <t xml:space="preserve">18
СЗ ДИТ</t>
  </si>
  <si>
    <t xml:space="preserve">Сервистік бағдарламалық жасақтаманы әкімшілендіру және техникалық қызмет көрсету  бойынша қызметтер</t>
  </si>
  <si>
    <t xml:space="preserve">Холдинг пен ЕҰ үшін ұжымдық жұмыстар жүйесін техникалық қолдау бойынша қызметтер </t>
  </si>
  <si>
    <t xml:space="preserve">Услуги по технической поддержке программного обеспечения «Система коллективной работы для Холдинга и его Дочерних организаций"</t>
  </si>
  <si>
    <t xml:space="preserve">14,15,16,17
Протокол КПиОД №03/18 от 07.02.2018г. и СЗ №ДИТ-09-1/597 от 16.02.2018</t>
  </si>
  <si>
    <t>62.09.20.10.12.10.00</t>
  </si>
  <si>
    <t xml:space="preserve">Кеңселік бағдарламалық жасақтаманы орнату және күйге келтіру бойынша қызметтер көрсету </t>
  </si>
  <si>
    <t xml:space="preserve">Услуги по установке и настройке офисного программного обеспечения</t>
  </si>
  <si>
    <t xml:space="preserve">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</si>
  <si>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 xml:space="preserve">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</si>
  <si>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1С сүйемелдеу</t>
  </si>
  <si>
    <t xml:space="preserve">Сопровождение 1С </t>
  </si>
  <si>
    <t>Май</t>
  </si>
  <si>
    <t xml:space="preserve">17
СЗ №ДИТ-09-1/1707 от 04.05.2018</t>
  </si>
  <si>
    <t>62.02.30.45.00.00.00</t>
  </si>
  <si>
    <t xml:space="preserve">Ақпараттық жүйенің сүйемелдеу және техникалық қолдау қызметтер</t>
  </si>
  <si>
    <t xml:space="preserve">Услуги по сопровождению и технической поддержке информационной системы</t>
  </si>
  <si>
    <t xml:space="preserve">IBM  техникалық қолдауды қоса алғанда басқару есептілігінің жүйесін сүйемелдеу</t>
  </si>
  <si>
    <t xml:space="preserve">Сопровождение Системы управленческой отчетности, включая техническую поддержку IBM</t>
  </si>
  <si>
    <t xml:space="preserve">Ақпараттық жүйені жалға алу</t>
  </si>
  <si>
    <t xml:space="preserve">Аренда информационной системы</t>
  </si>
  <si>
    <t xml:space="preserve">Кәсіпкерлікті бірыңғай порталдың дамыту</t>
  </si>
  <si>
    <t xml:space="preserve">Сопровождение Единого портала поддержки предпринимательства</t>
  </si>
  <si>
    <t>Ноябрь</t>
  </si>
  <si>
    <t>26.20.21.01.18.13.13.21.1</t>
  </si>
  <si>
    <t xml:space="preserve">Твердотельные накопители Flash SSD</t>
  </si>
  <si>
    <t xml:space="preserve">Размер - 2,5'', интерфейс - SATA 2.0 , емкость - 250 Гб</t>
  </si>
  <si>
    <t xml:space="preserve">SSD қатты диск, кемінде 250 Гб</t>
  </si>
  <si>
    <t xml:space="preserve">Жесткий диск SSD не менее 250 Gb</t>
  </si>
  <si>
    <t xml:space="preserve">В течение 70 календарных дней с даты заключения договора</t>
  </si>
  <si>
    <t>26.20.21.01.14.12.11.10.1</t>
  </si>
  <si>
    <t xml:space="preserve">Қатты диск сыртқы </t>
  </si>
  <si>
    <t xml:space="preserve">Жесткий диск внешний</t>
  </si>
  <si>
    <t xml:space="preserve">Көлемі 2,5'', интерфейсі USB 2.0, сыйымдылығы - 1 Тб</t>
  </si>
  <si>
    <t xml:space="preserve">Размер 2,5'', интерфейс USB 2.0, емкость - 1 Тб</t>
  </si>
  <si>
    <t xml:space="preserve">Ауыспалы қатты диск, кемінде 500 Гб</t>
  </si>
  <si>
    <t xml:space="preserve">Переносной жесткий диск не менее 500 Гб</t>
  </si>
  <si>
    <t>26.20.13.00.00.02.11.80.1</t>
  </si>
  <si>
    <t>Компьютер</t>
  </si>
  <si>
    <t xml:space="preserve">"Дисплейлі қосарлы қолданылатын" моноблок</t>
  </si>
  <si>
    <t xml:space="preserve">моноблок", совмещенный монитор  с дисплеем "</t>
  </si>
  <si>
    <t xml:space="preserve">Моноблок (brand name)</t>
  </si>
  <si>
    <t xml:space="preserve">В течение 45 календарных дней с даты заключения договора</t>
  </si>
  <si>
    <t>32.99.61.00.00.00.30.60.1</t>
  </si>
  <si>
    <t xml:space="preserve">Бағдарламалық жасақтама </t>
  </si>
  <si>
    <t xml:space="preserve">Программное обеспечение</t>
  </si>
  <si>
    <t xml:space="preserve">Бағдарламалық өнім - өзгесі </t>
  </si>
  <si>
    <t xml:space="preserve">Программный продукт - прочий</t>
  </si>
  <si>
    <t xml:space="preserve">НҚ серверлігі </t>
  </si>
  <si>
    <t xml:space="preserve">Серверная ОС</t>
  </si>
  <si>
    <t xml:space="preserve">14,15,16,17
СЗ ДИТот 24.08.2018</t>
  </si>
  <si>
    <t xml:space="preserve">Бағдарламалық жасақтама - өзге </t>
  </si>
  <si>
    <t xml:space="preserve">SQL деректер базасна арналған лицензия</t>
  </si>
  <si>
    <t xml:space="preserve">Лицензии на базу данных SQL</t>
  </si>
  <si>
    <t>62.02.30.40.00.00.00</t>
  </si>
  <si>
    <t xml:space="preserve">Услуги консультационные по использованию информационных систем</t>
  </si>
  <si>
    <t xml:space="preserve">Услуги консультационные по надлежащему использованию информационных систем.</t>
  </si>
  <si>
    <t xml:space="preserve">Басқару есептілік жүйесін дамыту</t>
  </si>
  <si>
    <t xml:space="preserve">Развитие системы управленческой отчетности</t>
  </si>
  <si>
    <t xml:space="preserve">17
СЗ №ДИТ-09-1/1707 от 04.05.2018 и КПОД от 20.04.18 №07/18</t>
  </si>
  <si>
    <t>62.01.11.10.00.00.00</t>
  </si>
  <si>
    <t xml:space="preserve">Услуги по проектированию и разработке программного обеспечения</t>
  </si>
  <si>
    <t xml:space="preserve">Услуги по проектированию и разработке (анализу, производству и программированию) программного обеспечения по заказу.</t>
  </si>
  <si>
    <t xml:space="preserve">Кәсіпкерлікті қолдаудың бірыңғай порталын дамыту</t>
  </si>
  <si>
    <t xml:space="preserve">Развитие Единый портал поддержки предпринимательства</t>
  </si>
  <si>
    <t>Январь</t>
  </si>
  <si>
    <t xml:space="preserve">"Лицензия 1С - Битрикс: Управление сайтом - Эксперт" бағарламалық қамтамасыз ету</t>
  </si>
  <si>
    <t xml:space="preserve">программное обеспечение "Лицензия 1С - Битрикс: Управление сайтом - Эксперт</t>
  </si>
  <si>
    <t xml:space="preserve">Один источник</t>
  </si>
  <si>
    <t xml:space="preserve">В течении 30 календарных дней со дня заключения договора</t>
  </si>
  <si>
    <t xml:space="preserve">"Лицензия 1С - Битрикс: Управление сайтом - Бизнес" бағарламалық қамтамасыз ету</t>
  </si>
  <si>
    <t xml:space="preserve">программное обеспечение "Лицензия 1С - Битрикс: Управление сайтом - Бизнес</t>
  </si>
  <si>
    <t>26.12.30.00.00.00.02.20.1</t>
  </si>
  <si>
    <t xml:space="preserve">Смарт-карта памяти</t>
  </si>
  <si>
    <t xml:space="preserve">Тип - запоминающая. Защищенная память. </t>
  </si>
  <si>
    <t xml:space="preserve">Смарт картасы</t>
  </si>
  <si>
    <t xml:space="preserve">Смарт карта</t>
  </si>
  <si>
    <t xml:space="preserve">14,15,16,17
Протокол КПиОД №04/18 от 14.03.2018г. и СЗ №ДОД-07-1/1073 от 19.03.2018 и СЗ №ДИТ-09-1/905 от 06.03.2018</t>
  </si>
  <si>
    <t xml:space="preserve">Қазынашылық операциялардың басқару жүйесінің сүйемелдеу</t>
  </si>
  <si>
    <t xml:space="preserve">Сопровождение системы управления казначейскими операциями</t>
  </si>
  <si>
    <t xml:space="preserve">14,15,16,17
СЗ ДИТ-09-1/378 от 29.01.2018</t>
  </si>
  <si>
    <t xml:space="preserve">Irbis Finance (KASE)</t>
  </si>
  <si>
    <t xml:space="preserve">с 01 января по 31 декабря 2018 года</t>
  </si>
  <si>
    <t xml:space="preserve">14,15,16
СЗ ДК и Протокол Правления №40/18 от 3.10.18г.</t>
  </si>
  <si>
    <t>ДК</t>
  </si>
  <si>
    <t xml:space="preserve">  ҚБЕО қызметтеріне жазылу</t>
  </si>
  <si>
    <t xml:space="preserve">Подписка на услуги КЦМР</t>
  </si>
  <si>
    <t>69.10.19.11.00.00.00</t>
  </si>
  <si>
    <t xml:space="preserve">Құқықтық кеңес беру қызметтері</t>
  </si>
  <si>
    <t xml:space="preserve">Услуги юридические консультационные</t>
  </si>
  <si>
    <t xml:space="preserve">Бағалы қағаздар нарығы саласындағы заңгерлік кеңес беру қызметтері</t>
  </si>
  <si>
    <t xml:space="preserve">Услуги юридические консультационные в сфере рынка ценных бумаг</t>
  </si>
  <si>
    <t xml:space="preserve">Консультациялық/заңгерлік қызметтер, оның ішінде роуд шоуға шығындар, несиелік келісімдерге талдау, кепілдік туралы келісім</t>
  </si>
  <si>
    <t xml:space="preserve">Консультационные /юридические услуги, в т.ч. расходы на роуд шоу, анализ кредитных соглашений, соглашений о гарантиях</t>
  </si>
  <si>
    <t xml:space="preserve"> с даты заключения договора по 31 декабря 2018 года</t>
  </si>
  <si>
    <t xml:space="preserve">17
СЗ ДКФ от 29.08.2018 №11-1/51</t>
  </si>
  <si>
    <t>ДКФ</t>
  </si>
  <si>
    <t>66.19.91.00.00.00.01</t>
  </si>
  <si>
    <t xml:space="preserve">Қаржылық консультациялық қызметтер</t>
  </si>
  <si>
    <t xml:space="preserve">Услуги по финансовым консультациям
</t>
  </si>
  <si>
    <t xml:space="preserve">Бағалы қағаздарға қызмет көрсету (Қаржылық консультант)</t>
  </si>
  <si>
    <t xml:space="preserve">Обслуживание ценных бумаг (Финансовый консультант)</t>
  </si>
  <si>
    <t>70.22.16.20.00.00.00</t>
  </si>
  <si>
    <t xml:space="preserve">Услуги консультационные в области корпоративного управления</t>
  </si>
  <si>
    <t xml:space="preserve">«Бәйтерек» ұлттық басқарушы холдингі» АҚ тұрақты даму мәселелерін басқару жүйесін жақсарту бойынша консультациялық қызметтер</t>
  </si>
  <si>
    <t xml:space="preserve">Консультационные услуги по улучшения системы управления вопросами устойчивого развития АО «Национальный управляющий холдинг «Байтерек»</t>
  </si>
  <si>
    <t xml:space="preserve">14,15,16, 17, 18
СЗ №ДПФиГЧП-13-1/1103 от 20.03.2018 и Протокол КПиОД №04/18 от 14.03.2018г.</t>
  </si>
  <si>
    <t>ДСКР</t>
  </si>
  <si>
    <t>65.12.11.00.00.00.01</t>
  </si>
  <si>
    <t xml:space="preserve">Услуги по страхованию от несчастных случаев</t>
  </si>
  <si>
    <t xml:space="preserve">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</si>
  <si>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Жұмыс берушінің АҚЖ сақтандыру</t>
  </si>
  <si>
    <t xml:space="preserve">Страхование ГПО работодателя</t>
  </si>
  <si>
    <t>ДУЧР</t>
  </si>
  <si>
    <t>65.12.12.10.00.00.01</t>
  </si>
  <si>
    <t xml:space="preserve">Услуги по страхованию от болезней</t>
  </si>
  <si>
    <t xml:space="preserve">Медицинское страхование работников и членов их семей на случай болезни</t>
  </si>
  <si>
    <t xml:space="preserve">Міндетті  әлеуметтік медициналық сақтандыру</t>
  </si>
  <si>
    <t xml:space="preserve">Обязательное социальное медицинское страхование</t>
  </si>
  <si>
    <t xml:space="preserve">Исключить 
СЗ №ДУЧР-07-3/458 от 02.02.2018 и Протокол КПиОД от 7.02.18г. №03/18</t>
  </si>
  <si>
    <t xml:space="preserve">Қызметкерлерді медициналық сақтандыру</t>
  </si>
  <si>
    <t xml:space="preserve">Медицинское страхование работников</t>
  </si>
  <si>
    <t xml:space="preserve">17
СЗ №ДУЧР-07-3/458 от 02.02.2018</t>
  </si>
  <si>
    <t>78.20.19.10.00.00.00</t>
  </si>
  <si>
    <t xml:space="preserve">Услуги агентств по временному трудоустройству по обеспечению персоналом прочим</t>
  </si>
  <si>
    <t xml:space="preserve">Обеспечение прочим персоналом, не включенным в другие группировки</t>
  </si>
  <si>
    <t xml:space="preserve">Аударымдармен бірге аутсорсинг секторы қызметкерлерін  таңдау бойынша шығындар</t>
  </si>
  <si>
    <t xml:space="preserve">Затраты по рекрутингу сотрудников сектора аутсорсинга с отчислениями</t>
  </si>
  <si>
    <t>70.22.14.10.00.00.00</t>
  </si>
  <si>
    <t xml:space="preserve">Услуги консультационные по вопросам управления трудовыми ресурсами</t>
  </si>
  <si>
    <t xml:space="preserve">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</si>
  <si>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 xml:space="preserve">Грейд жүйесінің аудиті</t>
  </si>
  <si>
    <t xml:space="preserve">Аудит структуры грейдов</t>
  </si>
  <si>
    <t xml:space="preserve">14,15,16
СЗ ДУЧР и Протокол КПОД от 12.09.2018, №20/18</t>
  </si>
  <si>
    <t xml:space="preserve">Жалақы төлеу нарығына шолу</t>
  </si>
  <si>
    <t xml:space="preserve">Обзор рынка заработных плат</t>
  </si>
  <si>
    <t>июль</t>
  </si>
  <si>
    <t xml:space="preserve">Холдинг қызметкерлерінің тартылу деңгейін бағалау</t>
  </si>
  <si>
    <t xml:space="preserve">Оценка уровня вовлеченности (удовлетворенности) работников Холдинга</t>
  </si>
  <si>
    <t xml:space="preserve">Исследование по оценке уровня доверия к деятельности АО "НУХ "Байтерек"</t>
  </si>
  <si>
    <t xml:space="preserve">22
СЗ № ПС-03-3/3134 от 15.08.2018г. и Приказа №57-Б от 03.08.2018г.</t>
  </si>
  <si>
    <t>Пресс-служба</t>
  </si>
  <si>
    <t xml:space="preserve">Аттестация өткізу үшін тестілік сұрақтарды әзірлеу</t>
  </si>
  <si>
    <t xml:space="preserve">Разработка тестовых вопросов для проведения аттестации</t>
  </si>
  <si>
    <t xml:space="preserve">17
СЗ №ДУЧР-10-2/2885 от 26.07.2018</t>
  </si>
  <si>
    <t xml:space="preserve">Корпоративтік мәдениетті қалыптастыру және дамыту </t>
  </si>
  <si>
    <t xml:space="preserve">Формирование и развитие корпоративной культуры</t>
  </si>
  <si>
    <t xml:space="preserve">Исключен
Протокол КПОД №07/18 от 20.04.2018 СЗ ДУЧР-07-3/1723 от 05.05.2018</t>
  </si>
  <si>
    <t>85.59.19.10.00.00.00</t>
  </si>
  <si>
    <t xml:space="preserve">Қызметкерлерді даярлау, қайта даярлау және олардың біліктілігін арттыру бойынша білім беру қызметтері </t>
  </si>
  <si>
    <t xml:space="preserve">Услуги образовательные по подготовке, переподготовке и повышению квалификации работников</t>
  </si>
  <si>
    <t xml:space="preserve">Подготовка, переподготовка и повышение квалификации работников,включая организацию обучающих тренингов и семинаров</t>
  </si>
  <si>
    <t xml:space="preserve">Семинарлар, тренингтер, курстар</t>
  </si>
  <si>
    <t xml:space="preserve">Семинары, тренинги, курсы </t>
  </si>
  <si>
    <t>Исключен</t>
  </si>
  <si>
    <t xml:space="preserve">Форумдар, құзырет орталықтары, дөңгелек үстелдер, конференциялар</t>
  </si>
  <si>
    <t xml:space="preserve">Форумы, центры компетенций, круглые столы, конференции</t>
  </si>
  <si>
    <t xml:space="preserve">Исключить
СЗ №ДУЧР-07-3/1589 от 25.04.2018</t>
  </si>
  <si>
    <t xml:space="preserve">Магистерские программы и MBA</t>
  </si>
  <si>
    <t xml:space="preserve">по заявке Заказчика  в период с даты заключения договора по 31 декабря 2018 года</t>
  </si>
  <si>
    <t xml:space="preserve">14,15,16,17
СЗ ДУЧР и Протокол КПОД от 12.09.2018 №20/18</t>
  </si>
  <si>
    <t>53.10.19.10.17.00.00</t>
  </si>
  <si>
    <t xml:space="preserve">Услуги почтовой специальной связи</t>
  </si>
  <si>
    <t xml:space="preserve">Прием и отправка секретной, конфиденциальной почты</t>
  </si>
  <si>
    <t xml:space="preserve">Арнайы байланыс арқылы пакеттерді жеткізу, алу бойынша почталық қызметтер (құпия жұмыстарын бірлесіп жүргізуге)</t>
  </si>
  <si>
    <t xml:space="preserve">Почтовые услуги: доставка/получение пакетов через спец.связь (на проведение совместных секретных работ)</t>
  </si>
  <si>
    <t xml:space="preserve">01.01.2018 - 31.12.2018</t>
  </si>
  <si>
    <t>СЗГС</t>
  </si>
  <si>
    <t>80.10.12.19.00.00.00</t>
  </si>
  <si>
    <t xml:space="preserve">Услуги по охранному мониторингу средств тревожной сигнализации</t>
  </si>
  <si>
    <t xml:space="preserve">Күзет дабылдамасы жүйесінесервистік қызмет көрсету қызметтерін сатып алу туралы</t>
  </si>
  <si>
    <t xml:space="preserve">услуги по обслуживанию системы охранной сигнализации </t>
  </si>
  <si>
    <t>80.20.10.20.00.00.00</t>
  </si>
  <si>
    <t xml:space="preserve">Услуги по обеспечению пожарной безопасности</t>
  </si>
  <si>
    <t xml:space="preserve">Обеспечение пожарной безопасности</t>
  </si>
  <si>
    <t xml:space="preserve">Өрт қауіпсіздігіне қызмет көрсету
</t>
  </si>
  <si>
    <t xml:space="preserve">Услуги по обслуживанию пожарной безопасности</t>
  </si>
  <si>
    <t>96.09.19.90.00.00.00</t>
  </si>
  <si>
    <t xml:space="preserve">Услуги и работы различные прочие, не включенные в другие группировки</t>
  </si>
  <si>
    <t xml:space="preserve">Арнайы сараптама жүргізу қызметтері</t>
  </si>
  <si>
    <t xml:space="preserve">Услуги по проведению специальной экспертизы</t>
  </si>
  <si>
    <t xml:space="preserve">1 квартал 2018 года</t>
  </si>
  <si>
    <t xml:space="preserve">20
СЗ СЗГС от 26.01.18г.</t>
  </si>
  <si>
    <t xml:space="preserve"> Құралдық тексеруді жүргізу бойынша қызметтер</t>
  </si>
  <si>
    <t xml:space="preserve">Услуги по проведению инструментальной проверки</t>
  </si>
  <si>
    <t>74.30.11.20.11.00.00</t>
  </si>
  <si>
    <t xml:space="preserve">Орыс тілінен ағылшын тіліне жазбаша аудармалар бойынша қызметтер </t>
  </si>
  <si>
    <t xml:space="preserve">Услуги по письменному переводу с русского языка на английский язык</t>
  </si>
  <si>
    <t xml:space="preserve">Әдеби аудармашылардың қызметтері (орыс тілінен ағылшын тіліне жазбаша аударма)</t>
  </si>
  <si>
    <t xml:space="preserve">Услуги литературных переводчиков (Письменный перевод с русского языка на английский язык)</t>
  </si>
  <si>
    <t xml:space="preserve">14, 15,16
СЗ СКС-02-1/359 от 26.01.2018 и Протокол КПиОД Холдинга № 01/18 от 23.01.2018г. </t>
  </si>
  <si>
    <t>СКС</t>
  </si>
  <si>
    <t>65.12.50.20.00.00.01</t>
  </si>
  <si>
    <t xml:space="preserve">Услуги по страхованию ответственности должностных лиц</t>
  </si>
  <si>
    <t xml:space="preserve">Услуги по страхованию ответственности должностных лиц (страхование профессиональной ответственности)</t>
  </si>
  <si>
    <t xml:space="preserve">Холдингтің лауазымды тұлғаларының жауапкершілігін сақтандыру</t>
  </si>
  <si>
    <t xml:space="preserve">Страхование ответственности должностных лиц Холдинга</t>
  </si>
  <si>
    <t xml:space="preserve">с даты заключения договора по 01 октября 2019 года</t>
  </si>
  <si>
    <t xml:space="preserve">17,18
СЗ СКС</t>
  </si>
  <si>
    <t>74.30.11.20.10.00.00</t>
  </si>
  <si>
    <t xml:space="preserve">Орыс тілінен қазақ тіліне жазбаша аудармалар бойынша қызметтер </t>
  </si>
  <si>
    <t xml:space="preserve">Услуги по письменному переводу с русского языка на казахский язык</t>
  </si>
  <si>
    <t xml:space="preserve">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</si>
  <si>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</si>
  <si>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14, 15,16  
СЗ СКС-02-1/359 от 26.01.2018 и Протокол КПиОД Холдинга № 01/18 от 23.01.2018г. </t>
  </si>
  <si>
    <t>74.30.12.20.11.00.00</t>
  </si>
  <si>
    <t xml:space="preserve">Орыс тілінен ағылшын тіліне ауызша аудармалар бойынша қызметтер </t>
  </si>
  <si>
    <t xml:space="preserve">Услуги по устному переводу (синхронный) с русского языка на английский язык</t>
  </si>
  <si>
    <t xml:space="preserve">Услуги по устному переводу с русского языка на английский язык</t>
  </si>
  <si>
    <t xml:space="preserve">Ауызша аударма (ілеспе аударма) орыс тілінен ағылшын тіліне </t>
  </si>
  <si>
    <t xml:space="preserve">Устный перевод  (синхронный  перевод с русского языка на английский язык)</t>
  </si>
  <si>
    <t xml:space="preserve">17 
СЗ СКС-02-1/359 от 26.01.2018 и Протокол КПиОД Холдинга № 01/18 от 23.01.2018г. </t>
  </si>
  <si>
    <t xml:space="preserve">Услуги по устному переводу (последовательный) с русского языка на английский язык</t>
  </si>
  <si>
    <t xml:space="preserve">Ауызша аударма (бірізді аударма) орыс тілінен ағылшын тіліне</t>
  </si>
  <si>
    <t xml:space="preserve">Устный перевод (последовательный  перевод с русского языка на английский язык)</t>
  </si>
  <si>
    <t>77.33.11.20.15.00.00</t>
  </si>
  <si>
    <t xml:space="preserve">Услуги по аренде прочей техники и оборудования офисного</t>
  </si>
  <si>
    <t xml:space="preserve">Краткосрочная, среднесрочная или долгосрочная аренда (прокат) прочей техники и оборудования офисного, не включенной в другие группировки</t>
  </si>
  <si>
    <t xml:space="preserve">Ілеспе аударма үшін арнайы жабдықты жалдау</t>
  </si>
  <si>
    <t xml:space="preserve">Аренда специального оборудования для синхронного перевода</t>
  </si>
  <si>
    <t xml:space="preserve">СПАРК Ақпараттық жүйесіне қолжетімділікті ұсыну бойынша қызмет</t>
  </si>
  <si>
    <t xml:space="preserve">"Доступ к базе данных "СПАРК"</t>
  </si>
  <si>
    <t>КС</t>
  </si>
  <si>
    <t xml:space="preserve">Orbis лицензиялық өнімін қолдану құқығын сатып алу бойынша қызмет</t>
  </si>
  <si>
    <t xml:space="preserve">Услуги "Приобретение право пользования лицензионного продукта "Orbis"</t>
  </si>
  <si>
    <t>70.22.11.30.10.00.00</t>
  </si>
  <si>
    <t xml:space="preserve">Активтерді бәсекелі ортаға беру бойынша консультациялық қызметтер</t>
  </si>
  <si>
    <t xml:space="preserve">Услуги вспомогательные в области учета и управления активами</t>
  </si>
  <si>
    <t xml:space="preserve">Активтерді басқару саласындағы консультациялық қызметтер</t>
  </si>
  <si>
    <t xml:space="preserve">Услуги вспомогательные в области учета и управл</t>
  </si>
  <si>
    <t xml:space="preserve">Активтерді бәсекелі ортаға беру бойынша  консультациялық қызметтер</t>
  </si>
  <si>
    <t xml:space="preserve">Консультационные услуги по передаче активов в конкурентную среду</t>
  </si>
  <si>
    <t xml:space="preserve">14,15,16
СЗ ДПФиГЧП от 18.09.2018 №09-2/196 и Выписка из Протокола КПиОД №20/18 от 12.09.2018г.</t>
  </si>
  <si>
    <t>ДПФиГЧП</t>
  </si>
  <si>
    <t>70.22.11.18.00.00.00</t>
  </si>
  <si>
    <t xml:space="preserve">Услуги консультационные по проведению анализа деятельности компании</t>
  </si>
  <si>
    <t xml:space="preserve">Комплекс консультационных услуг по проведению комплексного анализа деятельности компании</t>
  </si>
  <si>
    <t xml:space="preserve">Стратегиялық серіктесті немесе инвесторды анықтау және таңдау бойынша қаржы консультантының қызметі</t>
  </si>
  <si>
    <t xml:space="preserve">Услуги финансового консультанта по выявлению и выбору стратегического партнера или инвестора</t>
  </si>
  <si>
    <t xml:space="preserve">22
СЗ №ДПФиГЧП-13-1/1103 от 20.03.2018 и Протокол КПиОД №04/18 от 14.03.2018г.</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</si>
  <si>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</si>
  <si>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</si>
  <si>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 xml:space="preserve">Услуги по проведению маркетинговых компаний и других рекламных услуг с целью привлечения и удержания клиентов</t>
  </si>
  <si>
    <t xml:space="preserve">SMM сүйемелдеу қызметтері</t>
  </si>
  <si>
    <t xml:space="preserve">Услуги по SMM сопровождению</t>
  </si>
  <si>
    <t xml:space="preserve">с 01 января по 31 августа 2018 года</t>
  </si>
  <si>
    <t xml:space="preserve">14,15,16,18
СЗ № ПС-03-3/3134 от 15.08.2018</t>
  </si>
  <si>
    <t>73.11.11.15.00.00.00</t>
  </si>
  <si>
    <t xml:space="preserve">Стендтер мен басқа да көрмелік құрылымдарды және сайттарды құру бойынша қызметтер </t>
  </si>
  <si>
    <t xml:space="preserve">Услуги по созданию стендов и других выставочных структур и сайтов</t>
  </si>
  <si>
    <t xml:space="preserve">Стендтер құру бойынша қызметтер </t>
  </si>
  <si>
    <t xml:space="preserve">Услуги по изготовлению выставочных стендов</t>
  </si>
  <si>
    <t xml:space="preserve">в течение 1 месяца с момента заключения Договора</t>
  </si>
  <si>
    <t xml:space="preserve">17
СЗ ДРИ от 28.08.2018</t>
  </si>
  <si>
    <t>ДРИ</t>
  </si>
  <si>
    <t xml:space="preserve">Имиджтік баннер әзірлеу </t>
  </si>
  <si>
    <t xml:space="preserve">Услуги по изготовлению имиджевого баннера </t>
  </si>
  <si>
    <t>82.99.19.12.00.00.00</t>
  </si>
  <si>
    <t xml:space="preserve">Услуги по участию в мероприятиях</t>
  </si>
  <si>
    <t xml:space="preserve">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</si>
  <si>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Конференциялар мен көрмелерге қатысу</t>
  </si>
  <si>
    <t xml:space="preserve">Участие в конференциях и выставках</t>
  </si>
  <si>
    <t xml:space="preserve">14,15,16
СЗ №ДРИ-09-1/2923 от 30.07.2018</t>
  </si>
  <si>
    <t>59.11.11.20.15.00.00</t>
  </si>
  <si>
    <t xml:space="preserve">Услуги, связанные с производством кинофильмов, видеофильмов и фильмов, вспомогательные прочие, не включенные в другие группировки</t>
  </si>
  <si>
    <t xml:space="preserve">Бейне роликті жасау және теледидарда көрсету </t>
  </si>
  <si>
    <t xml:space="preserve">Изготовление видео ролика и ротация на телевидении</t>
  </si>
  <si>
    <t xml:space="preserve">СЗ № ПС-03-3/3134 от 15.08.2018 и Протокол КПиОД №17/18 от 09.08.2018г.</t>
  </si>
  <si>
    <t>96.09.19.90.10.00.00</t>
  </si>
  <si>
    <t xml:space="preserve">Өкілдік қызметтер</t>
  </si>
  <si>
    <t xml:space="preserve">Услуги представительские</t>
  </si>
  <si>
    <t xml:space="preserve">Өкілдік шығыстармен байланысты қызмет</t>
  </si>
  <si>
    <t xml:space="preserve">Услуги, связанные с представительскими расходами</t>
  </si>
  <si>
    <t xml:space="preserve">Затраты на проведение официальных обедов, ужинов производятся для делегаций из расчета на одного человека в день</t>
  </si>
  <si>
    <t xml:space="preserve">по заявке  с даты заключения договора по 31 декабря 2018 года</t>
  </si>
  <si>
    <t xml:space="preserve">17
СЗ №ДРИ-09-1/2351 от 22.06.2018</t>
  </si>
  <si>
    <r>
      <t xml:space="preserve">Затраты на проведение официальных обедов, ужинов производятся для делегаций из расчета на одного человека в день </t>
    </r>
    <r>
      <rPr>
        <rFont val="Times New Roman"/>
        <sz val="10"/>
      </rPr>
      <t xml:space="preserve">(высокий уровень)</t>
    </r>
  </si>
  <si>
    <t xml:space="preserve">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</si>
  <si>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 xml:space="preserve">Буфетное обслуживание во время переговоров, мероприятий культурной программы на одного человека в день</t>
  </si>
  <si>
    <t xml:space="preserve">17
СЗ №01/1693 от 03.05.2018</t>
  </si>
  <si>
    <r>
      <t xml:space="preserve">Буфетное обслуживание во время переговоров, мероприятий культурной программы на одного человека в день </t>
    </r>
    <r>
      <rPr>
        <rFont val="Times New Roman"/>
        <sz val="10"/>
      </rPr>
      <t xml:space="preserve">(высокий уровень)</t>
    </r>
  </si>
  <si>
    <t xml:space="preserve">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</si>
  <si>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r>
      <t xml:space="preserve">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rFont val="Times New Roman"/>
        <sz val="10"/>
      </rPr>
      <t xml:space="preserve"> (высокий уровень)</t>
    </r>
  </si>
  <si>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</si>
  <si>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</si>
  <si>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</si>
  <si>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rFont val="Times New Roman"/>
        <sz val="10"/>
      </rPr>
      <t xml:space="preserve">(высокий уровень, автобус)</t>
    </r>
  </si>
  <si>
    <t>70.22.11.10.00.00.00</t>
  </si>
  <si>
    <t xml:space="preserve">Стратегиялық басқару бойынша консультациялық қызметтер</t>
  </si>
  <si>
    <t xml:space="preserve">Услуги консультационные по стратегическому управлению</t>
  </si>
  <si>
    <t xml:space="preserve">Басқару мәселелері бойынша жоспарлау, ұйымдастыру шаралары, тиімділік пен бақылауды қамтамасыз ету, ақпарат саласындағы консультациялық қызметтер</t>
  </si>
  <si>
    <t xml:space="preserve">Услуги консультационные в области планирования, организационных мер, обеспечения эффективности и контроля, информации по вопросам управления.</t>
  </si>
  <si>
    <t xml:space="preserve">"Бәсекеге қабілетті көшбасшылар - ұлттық чемпиондар" </t>
  </si>
  <si>
    <t xml:space="preserve"> "Лидеры конкурентоспособности - национальные чемпионы» </t>
  </si>
  <si>
    <t>июнь</t>
  </si>
  <si>
    <t xml:space="preserve">с даты заключения договора по 3 августа 2018 года</t>
  </si>
  <si>
    <t xml:space="preserve">14,15,16,20
Протокол КПиОД №12/18 от 12.06.2018 и СЗ №ДПФиГЧП-09-2/2231 от 14.06.2018</t>
  </si>
  <si>
    <t>82.30.11.10.00.00.00</t>
  </si>
  <si>
    <t xml:space="preserve">Услуги по организации конференций</t>
  </si>
  <si>
    <t xml:space="preserve">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</si>
  <si>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 xml:space="preserve">"Бәсекеге қабілетті көшбасшылар - ұлттық чемпиондар" бағдарлама бойынша  басқарушы комитеттерді жүргізу</t>
  </si>
  <si>
    <t xml:space="preserve">Проведение Управляющих комитетов по программе "Лидеры конкурентоспособности - национальные чемпионы"</t>
  </si>
  <si>
    <t xml:space="preserve">17
СЗ №ДПФиГЧП-09-2/2817 от 23.07.2018</t>
  </si>
  <si>
    <t>63.11.12.20.00.00.00</t>
  </si>
  <si>
    <t xml:space="preserve">Сайттарды  ақпараттық қолдау бойынша қызметтер</t>
  </si>
  <si>
    <t xml:space="preserve">Услуги по информационной поддержке сайтов</t>
  </si>
  <si>
    <t xml:space="preserve">Өзгерту, сайттың графикалық элеметтерін, мәтіндерін қосу бойынша қызметтер</t>
  </si>
  <si>
    <t xml:space="preserve">Услуги по изменению, добавлению текстов, графических элементов сайта.</t>
  </si>
  <si>
    <t xml:space="preserve">Холдинг сайтты әкімшілеу</t>
  </si>
  <si>
    <t xml:space="preserve">Администрирование сайта Холдинга</t>
  </si>
  <si>
    <t xml:space="preserve">14,15,16,18 
СЗ №ПС-03-3/3868 от 25.12.2017</t>
  </si>
  <si>
    <t>63.99.10.41.00.00.00</t>
  </si>
  <si>
    <t xml:space="preserve">Услуги по подписке на информационные ленты</t>
  </si>
  <si>
    <t xml:space="preserve">«Интерфакс» жүйесі – Электрондық БАҚ-қа жазылу бойынша қызметтер </t>
  </si>
  <si>
    <t xml:space="preserve">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</si>
  <si>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</si>
  <si>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</si>
  <si>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 xml:space="preserve">Услуги по мониторингу средств массовой информации</t>
  </si>
  <si>
    <t xml:space="preserve">БАҚ-ты мониторингілеу бойынша қызметтер </t>
  </si>
  <si>
    <t xml:space="preserve">Услуги по мониторингу СМИ</t>
  </si>
  <si>
    <t>73.11.13.10.00.00.00</t>
  </si>
  <si>
    <t xml:space="preserve">Жарнамалық объектілердің идеясы (тұжырымдамасы) мен дизайнын әзірлеу бойынша қызметтер</t>
  </si>
  <si>
    <t xml:space="preserve">Услуги по разработке идеи (концепции) и дизайна рекламных объектов</t>
  </si>
  <si>
    <t xml:space="preserve">"Бәйтерек" ҰБХ" АҚ топ-менеджерінің арнайы брендтерді қалыптастыру бойынша консультациялық қызметкер</t>
  </si>
  <si>
    <t xml:space="preserve">Консультационные услуги по формированию персональных брендов топ-менеджеров АО «НУХ «Байтерек</t>
  </si>
  <si>
    <t>70.22.11.15.00.00.00</t>
  </si>
  <si>
    <t xml:space="preserve">Услуги консультационные</t>
  </si>
  <si>
    <t xml:space="preserve">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</si>
  <si>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</si>
  <si>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</si>
  <si>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 xml:space="preserve">17
СЗ Пресс-служба</t>
  </si>
  <si>
    <t>82.30.11.12.00.00.00</t>
  </si>
  <si>
    <t xml:space="preserve">Баспасөз конференцияларын ұйымдастыру бойынша қызметтер </t>
  </si>
  <si>
    <t xml:space="preserve">Услуги по организации пресс-конференции</t>
  </si>
  <si>
    <t xml:space="preserve">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</si>
  <si>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 xml:space="preserve">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</si>
  <si>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 xml:space="preserve">Бұқаралық ақпарат құралдарының бас редакторларымен және жетекші журналистерімен бейресми кездесулерді ұйымдастыру</t>
  </si>
  <si>
    <t xml:space="preserve">Организация неформальных встреч с главными редакторами и ведущими журналистами средств массовой информации</t>
  </si>
  <si>
    <t xml:space="preserve">17
СЗ №ПС-03-3/1995 от 28.05.2018</t>
  </si>
  <si>
    <t>69.20.22.15.00.00.00</t>
  </si>
  <si>
    <t xml:space="preserve">Жылдық есепті әзірлеу бойынша қызметтер </t>
  </si>
  <si>
    <t xml:space="preserve">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</si>
  <si>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</si>
  <si>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</si>
  <si>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в количестве 50 шт</t>
  </si>
  <si>
    <t xml:space="preserve">с момента заключения договора по 31 августа 2018 года</t>
  </si>
  <si>
    <t xml:space="preserve">14, 15, 16
Протокол КПиОД №07/18 от 20.04.2018г. и СЗ №ПС-03-3/1572 от 24.04.2018</t>
  </si>
  <si>
    <t>73.11.11.10.00.00.00</t>
  </si>
  <si>
    <t xml:space="preserve">Бұқаралық ақпарат құралдарына жарнамаларды әзірлеу және орналастыру бойынша қызметтер </t>
  </si>
  <si>
    <t xml:space="preserve">Услуги по созданию и размещению рекламы в средствах массовой информации</t>
  </si>
  <si>
    <t xml:space="preserve">"Хабар"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</si>
  <si>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телевизионном канале Хабар на русском и казахском языках</t>
  </si>
  <si>
    <t xml:space="preserve">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</si>
  <si>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</si>
  <si>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</si>
  <si>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</si>
  <si>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www.forbes.kz</t>
  </si>
  <si>
    <t xml:space="preserve">17 
СЗ № ПС-03-3/3134 от 15.08.2018г. </t>
  </si>
  <si>
    <t xml:space="preserve">Полиграфия қызметтер (печать праздничных открыток, благодарственных писем в рамках)</t>
  </si>
  <si>
    <t xml:space="preserve">Услуги полиграфии (печать праздничных открыток, благодарственных писем в рамках)</t>
  </si>
  <si>
    <t xml:space="preserve">9,10, 14,15,16
СЗ №ПС-03-3/1995 от 28.05.2018</t>
  </si>
  <si>
    <t>74.20.23.30.00.00.00</t>
  </si>
  <si>
    <t xml:space="preserve">Услуги по фотографированию и видеосьемке</t>
  </si>
  <si>
    <t xml:space="preserve">Фото, бейне және Холдинг қызметін дизайн-сүйемелдеу</t>
  </si>
  <si>
    <t xml:space="preserve">Фото, видео и дизайн сопровождение деятельности Холдинга</t>
  </si>
  <si>
    <t xml:space="preserve">17
СЗ ПС-03-3/377 от 29.01.2018</t>
  </si>
  <si>
    <t xml:space="preserve">СЗ №ДИТ-09-1/3892 от 26.12.2017</t>
  </si>
  <si>
    <t xml:space="preserve">Компания қызметіне талдау жүргізу жөніндегі консультациялық қызметтер</t>
  </si>
  <si>
    <t xml:space="preserve">Компания қызметінің кешенді талдауына арналған консалтингтік қызметтер кешені</t>
  </si>
  <si>
    <t xml:space="preserve">«Технологиялық даму жөніндегі ұлттық агенттік» акционерлік қоғамының бизнес-модельдерін қайта ұйымдастыру бойынша консультациялық қызметтер»</t>
  </si>
  <si>
    <t xml:space="preserve">Консультационные услуги по реорганизации бизнес-модели акционерного общества «Национальное агентство по технологическому развитию»</t>
  </si>
  <si>
    <t xml:space="preserve">14,15,16
СЗ №ДПФиГЧП-09-2/2682 от 13.07.2018 и Протокол КПиОД №15/18 от 11.07.2018 г.</t>
  </si>
  <si>
    <t xml:space="preserve">с 1 января по 28 февраля 2018 года</t>
  </si>
  <si>
    <t xml:space="preserve">17
СЗ ДОД-07-1/346 от 25.01.2018</t>
  </si>
  <si>
    <t xml:space="preserve">исключить
СЗ №ДОД-10-1/2230 / 14.06.2018</t>
  </si>
  <si>
    <t xml:space="preserve">январь </t>
  </si>
  <si>
    <t xml:space="preserve">СЗ №ДОД-07-1/3885 от 26.12.2017
9,10,17 КПОД № 34/17 от 28 декабря 2017 года и СЗ №ДОД-07-1/101 от 10.01.2018 </t>
  </si>
  <si>
    <t xml:space="preserve">"Хабар 24"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</si>
  <si>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телеканале Хабар 24 на русском и казахском языках</t>
  </si>
  <si>
    <t xml:space="preserve">"Қазақстан" ұлттық республикалық телерадио арнада телевизиялық сюжеттерді әзірлеу мен орналастыру</t>
  </si>
  <si>
    <t xml:space="preserve">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</si>
  <si>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</si>
  <si>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коммерческом телевизионном канале КТК на русском и казахском языке</t>
  </si>
  <si>
    <t xml:space="preserve">СЗ №ПС-03-3/3868 от 25.12.2017 и КПОД № 33/17 от 20 декабря 2017 года</t>
  </si>
  <si>
    <t xml:space="preserve">"Астана" республикалық телевизиялық арнада орыс және қазақ тілдерде телевизиялық сюжеттерді әзірлеу мен орналастыру   </t>
  </si>
  <si>
    <t xml:space="preserve">Подготовка и размещение телевизионных сюжетов на республиканском телевизионном канале Астана на русском и казахском языках</t>
  </si>
  <si>
    <t xml:space="preserve">"Atameken Business Channel" телевизиялық арнада телевизиялық сюжеттерді әзірлеу мен орналастыру   </t>
  </si>
  <si>
    <t xml:space="preserve">Подготовка и размещение телевизионных сюжетов на телеканале Atameken Business Channel</t>
  </si>
  <si>
    <t xml:space="preserve">17
СЗ ПС от 04.09.2018 №03-3/69 </t>
  </si>
  <si>
    <t xml:space="preserve">«Егемен Қазақстан»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</si>
  <si>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</si>
  <si>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</si>
  <si>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</si>
  <si>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</si>
  <si>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</si>
  <si>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</si>
  <si>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</si>
  <si>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</si>
  <si>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</si>
  <si>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</si>
  <si>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</si>
  <si>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</si>
  <si>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</si>
  <si>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</si>
  <si>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</si>
  <si>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</si>
  <si>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Караван</t>
  </si>
  <si>
    <t xml:space="preserve">Подготовка и размещение информационных материалов в республиканском печатном издании Комсомольская правда</t>
  </si>
  <si>
    <t xml:space="preserve">14, 15, 16, 17 СЗ № ПС-03-3/3134 от 15.08.2018г. </t>
  </si>
  <si>
    <t xml:space="preserve">«Forbes Kazakhstan» 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</si>
  <si>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Forbes Kazakhstan</t>
  </si>
  <si>
    <t xml:space="preserve">www.inform.kz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</si>
  <si>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www.inform.kz</t>
  </si>
  <si>
    <t xml:space="preserve">«www.nur.kz»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</si>
  <si>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</si>
  <si>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</si>
  <si>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</si>
  <si>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</si>
  <si>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</si>
  <si>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</si>
  <si>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</si>
  <si>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</si>
  <si>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</si>
  <si>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</si>
  <si>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</si>
  <si>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</si>
  <si>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</si>
  <si>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</si>
  <si>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www.matritca.kz</t>
  </si>
  <si>
    <t xml:space="preserve">Исключить
Протокол КПиОД №07/18 от 20.04.2018г. и СЗ №ПС-03-3/1572 от 24.04.2018</t>
  </si>
  <si>
    <t xml:space="preserve">«www.kapital.kz»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</si>
  <si>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</si>
  <si>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</si>
  <si>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</si>
  <si>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</si>
  <si>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www.365info.kz</t>
  </si>
  <si>
    <t xml:space="preserve">02 Закупки,  превышающие финансовый год</t>
  </si>
  <si>
    <t>70.22.11.16.00.00.00</t>
  </si>
  <si>
    <t xml:space="preserve">Услуги консультационные по оценке деятельности</t>
  </si>
  <si>
    <t xml:space="preserve">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</si>
  <si>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</si>
  <si>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</si>
  <si>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 xml:space="preserve">до 19 февраля 2018 года</t>
  </si>
  <si>
    <t xml:space="preserve">КПОД № 34/17 от 28 декабря 2017 года и СЗ №ДОД-07-1/101 от 10.01.2018 </t>
  </si>
  <si>
    <t>26.30.23.00.00.00.09.20.1</t>
  </si>
  <si>
    <t xml:space="preserve">Система видеоконференц-связи</t>
  </si>
  <si>
    <t xml:space="preserve">Для проведения видеоконференций</t>
  </si>
  <si>
    <t xml:space="preserve">Конференцбайланыс жүйесі (1 комплект)</t>
  </si>
  <si>
    <t xml:space="preserve">Система конференцсвязи (1 комплект)</t>
  </si>
  <si>
    <t xml:space="preserve">В течение 60 календарных дней с даты заключения договора</t>
  </si>
  <si>
    <t xml:space="preserve">КПиОД № 33/17 от 20.12.2017г., Решение Правление №53/17 от 27.12.2017 и СЗ №ДИТ-09-1/92 от 09.01.2018</t>
  </si>
  <si>
    <t>25.40.14.00.00.35.21.01.1</t>
  </si>
  <si>
    <t xml:space="preserve">Арнайы байланыстың техникасы</t>
  </si>
  <si>
    <t xml:space="preserve">Техника специальной связи</t>
  </si>
  <si>
    <t xml:space="preserve">Қорғалған режимде ақпараттың табыстау және сақтау үшін, оның жеке бөлшектер</t>
  </si>
  <si>
    <t xml:space="preserve">Для передачи и хранения информации в защищенном режиме, ее отдельные части</t>
  </si>
  <si>
    <t xml:space="preserve">Үкіметтік байланыстың кешені</t>
  </si>
  <si>
    <t xml:space="preserve">Комплекс правительственной связи</t>
  </si>
  <si>
    <t xml:space="preserve">закрытый тендер</t>
  </si>
  <si>
    <t xml:space="preserve">В течение 60 календарных дней с даты официального получения заявки Поставщиком от Заказчика, но не позднее 30 марта 2018 года.</t>
  </si>
  <si>
    <t>26.20.13.00.00.02.11.50.1</t>
  </si>
  <si>
    <t xml:space="preserve">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</si>
  <si>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 xml:space="preserve">Компьютерное оборудование, тип 1</t>
  </si>
  <si>
    <t>26.20.13.00.00.02.11.20.1</t>
  </si>
  <si>
    <t xml:space="preserve">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</si>
  <si>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 xml:space="preserve">Компьютерное оборудование, тип 2</t>
  </si>
  <si>
    <t>Март</t>
  </si>
  <si>
    <t>26.20.16.01.12.11.13.30.1</t>
  </si>
  <si>
    <t>Принтер</t>
  </si>
  <si>
    <t xml:space="preserve">Лазерный, Цветность - монохромный, формат - А4, скорость печати - 31-40 стр/м, разрешение - 1200 х 1200 dpi</t>
  </si>
  <si>
    <t xml:space="preserve">Принтер лазерный, формат А4</t>
  </si>
  <si>
    <t xml:space="preserve">17
№ДИТ-09-1/739 от 28.02.2018</t>
  </si>
  <si>
    <t>26.30.21.00.01.23.31.10.1</t>
  </si>
  <si>
    <t xml:space="preserve">Аппарат телефонный</t>
  </si>
  <si>
    <t xml:space="preserve">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</si>
  <si>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 xml:space="preserve">Телефонный аппарат</t>
  </si>
  <si>
    <t>26.20.13.00.00.02.25.10.1</t>
  </si>
  <si>
    <t xml:space="preserve">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</si>
  <si>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 xml:space="preserve">Планшетный компьютер</t>
  </si>
  <si>
    <t>74.90.12.19.14.00.00</t>
  </si>
  <si>
    <t xml:space="preserve">Услуги коммерческие брокерские на рынке ценных бумаг</t>
  </si>
  <si>
    <t xml:space="preserve">Посреднические коммерческие услуги на рынке ценных бумаг</t>
  </si>
  <si>
    <t xml:space="preserve">Брокердің қызметтері</t>
  </si>
  <si>
    <t xml:space="preserve">Услуги брокера</t>
  </si>
  <si>
    <t xml:space="preserve">до 31.12.2018</t>
  </si>
  <si>
    <t xml:space="preserve">СЗ № ДК-07-3/3135 от 15.08.2018 и Протокол КПОД №17/18 от 09.08.2018                         </t>
  </si>
  <si>
    <t xml:space="preserve">14,15,16
СЗ ДК</t>
  </si>
  <si>
    <t xml:space="preserve">с 1 апреля по 3 мая 2018 года</t>
  </si>
  <si>
    <t>53.10.11.30.12.00.00</t>
  </si>
  <si>
    <t xml:space="preserve">Услуги по подписке на периодические издания</t>
  </si>
  <si>
    <t xml:space="preserve">Услуги по подписке на газеты и журналы</t>
  </si>
  <si>
    <t xml:space="preserve">Мерзімді баспа басылымдарға жазылу</t>
  </si>
  <si>
    <t xml:space="preserve">Подписка на периодические печатные издания</t>
  </si>
  <si>
    <t xml:space="preserve">E-DOC электрондық келісімшарттар модуліне қол жеткізуді қамтамасыз ету бойынша қызметтер</t>
  </si>
  <si>
    <t xml:space="preserve">Услуги по предоставлению доступа к модулю электронных договоров E-DOC</t>
  </si>
  <si>
    <t xml:space="preserve">СЗ ДОД-07-1/346 от 25.01.2018 и Протокол КПОД № 01/18 от 23 января 2018 года</t>
  </si>
  <si>
    <t>49.42.11.11.00.00.00</t>
  </si>
  <si>
    <t xml:space="preserve">Услуги по перевозкам на автодорожном транспорте, оказываемые при переезде физическим и юридическим лицам</t>
  </si>
  <si>
    <t xml:space="preserve">Холдингтін тауарлы-материалдық қорына негізгі құралдарды жеткізу бойынша қызметтер</t>
  </si>
  <si>
    <t xml:space="preserve">Услуги по организации перевозки основных средств и товарно-материальных запасов Холдинга</t>
  </si>
  <si>
    <t xml:space="preserve">20
СЗ №ДОД-07-1/734 от 27.02.2018</t>
  </si>
  <si>
    <t xml:space="preserve">«Бәйтерек» ҰБХ» АҚ инвестициялық саясатты дамыту және венчурлік қаржыландыру мәселелері бойынша консультациялық қызметтер</t>
  </si>
  <si>
    <t xml:space="preserve">Консультационные услуги по разработке Инвестиционной политики АО "НУХ "Байтерек" и вопросам венчурного финансирования</t>
  </si>
  <si>
    <t xml:space="preserve">с даты заключения договора по графику в соответствии с технической спецификацией </t>
  </si>
  <si>
    <t xml:space="preserve">9,10,14,15,16, 20   
СЗ №ДПФиГЧП-13-1/1103 от 20.03.2018 и Протокол КПиОД №04/18 от 14.03.2018г.</t>
  </si>
  <si>
    <t xml:space="preserve">Исключить
СЗ №ДИТ-09-1/597 от 16.02.2018</t>
  </si>
  <si>
    <t xml:space="preserve">Қазақ тілі бойынша семинарлар</t>
  </si>
  <si>
    <t xml:space="preserve">Семинары по казахскому языку</t>
  </si>
  <si>
    <t xml:space="preserve">153
СЗ №ДУЧР-07-3/561 от 14.02.2018</t>
  </si>
  <si>
    <t xml:space="preserve">Семинарларларды ұйымдастыру</t>
  </si>
  <si>
    <t xml:space="preserve">Организация семинаров</t>
  </si>
  <si>
    <t xml:space="preserve">17
№ДУЧР-07-3/749 от 28.02.2018</t>
  </si>
  <si>
    <t>96.09.19.91.25.20.00</t>
  </si>
  <si>
    <t xml:space="preserve">Услуги, связанные с осуществлением командировочных расходов за пределы страны (в т.ч. внутри страны)</t>
  </si>
  <si>
    <t xml:space="preserve">Әуе және темір жолы билеттірді тіркеу қызметтерін сатып алу</t>
  </si>
  <si>
    <t xml:space="preserve">Приобретение услуг по оформлению и продаже авиа и железнодорожных билетов</t>
  </si>
  <si>
    <t xml:space="preserve">14,15,17
СЗ №ДУЧР-07-3/1056 от 16.03.2018</t>
  </si>
  <si>
    <t xml:space="preserve">е-Қабылдау бөлмесі</t>
  </si>
  <si>
    <t>е-Приемная</t>
  </si>
  <si>
    <t>услуга</t>
  </si>
  <si>
    <t xml:space="preserve">с даты подписания Договора по 31 декабря 2018г.</t>
  </si>
  <si>
    <t xml:space="preserve">Есептеуіш техника құралдары жеткізу бойынша қызметтер</t>
  </si>
  <si>
    <t xml:space="preserve">Услуги по организации перевозки средств вычислительной техники</t>
  </si>
  <si>
    <t xml:space="preserve">18
№ДИТ-09-1/739 от 28.02.2018</t>
  </si>
  <si>
    <t>26.40.20.12.13.11.11.11.1</t>
  </si>
  <si>
    <t>Телевизор</t>
  </si>
  <si>
    <t xml:space="preserve">Жидкокристаллический (LCD), цифровой</t>
  </si>
  <si>
    <t>Теледидар</t>
  </si>
  <si>
    <t xml:space="preserve">В течение 30 календарных дней с даты заключения договора</t>
  </si>
  <si>
    <t xml:space="preserve">с 1 марта по 31 марта 2018 года</t>
  </si>
  <si>
    <t xml:space="preserve">СЗ №ДОД-07-1/734 от 27.02.2018</t>
  </si>
  <si>
    <t xml:space="preserve">Холдинг компаниялар тобының сыйақы жүйесі бойынша зерттеулер (бенчмаркинг) жүргізуі</t>
  </si>
  <si>
    <t xml:space="preserve">Проведение исследования (бенчмаркинг) по системе вознаграждения группы компаний Холдинга</t>
  </si>
  <si>
    <t>01.19.21.00.00.00.04.10.1</t>
  </si>
  <si>
    <t xml:space="preserve">Уйдегі өсімдіктер</t>
  </si>
  <si>
    <t xml:space="preserve">Растения комнатные</t>
  </si>
  <si>
    <t xml:space="preserve">Құмырадағы уй өсімдіктерімен гүлдер</t>
  </si>
  <si>
    <t xml:space="preserve">цветы и растения комнатные в горшках</t>
  </si>
  <si>
    <t xml:space="preserve">кеңсеге арналған гүлдер</t>
  </si>
  <si>
    <t xml:space="preserve">цветы для офиса</t>
  </si>
  <si>
    <t xml:space="preserve">Протокол КПиОД №04/18 от 14.03.2018г. и СЗ №ДОД-07-1/1073 от 19.03.2018</t>
  </si>
  <si>
    <t>32.99.81.00.00.20.10.22.1</t>
  </si>
  <si>
    <t xml:space="preserve">Үстел жиынтығы</t>
  </si>
  <si>
    <t xml:space="preserve">Набор настольный</t>
  </si>
  <si>
    <t xml:space="preserve">Кемінде 5 зат ағаш, жазуға арналған</t>
  </si>
  <si>
    <t xml:space="preserve">деревянный, письменный, менее 5 предметов</t>
  </si>
  <si>
    <r>
      <t>(9</t>
    </r>
    <r>
      <rPr>
        <color indexed="2"/>
        <rFont val="Times New Roman"/>
        <sz val="11"/>
      </rPr>
      <t xml:space="preserve"> </t>
    </r>
    <r>
      <rPr>
        <rFont val="Times New Roman"/>
        <sz val="11"/>
      </rPr>
      <t>зат)</t>
    </r>
    <r>
      <rPr>
        <color indexed="2"/>
        <rFont val="Times New Roman"/>
        <sz val="11"/>
      </rPr>
      <t xml:space="preserve"> </t>
    </r>
    <r>
      <rPr>
        <rFont val="Times New Roman"/>
        <sz val="11"/>
      </rPr>
      <t xml:space="preserve">басшыларға арналған үстел жиынтығы </t>
    </r>
  </si>
  <si>
    <t xml:space="preserve">наборы настольные для руководителей (9 предметов)</t>
  </si>
  <si>
    <t>32.99.81.00.00.20.10.22.2</t>
  </si>
  <si>
    <t xml:space="preserve">(6 зат) басшыларға арналған үстел жиынтығы </t>
  </si>
  <si>
    <t xml:space="preserve">наборы настольные для руководителей (6 предметов)</t>
  </si>
  <si>
    <t>25.99.11.00.00.11.10.11.1</t>
  </si>
  <si>
    <t>Раковина</t>
  </si>
  <si>
    <t xml:space="preserve">Шірімейтін болаттан жасалған раковина</t>
  </si>
  <si>
    <t xml:space="preserve">Раковины из нержавеющей стали</t>
  </si>
  <si>
    <t xml:space="preserve">басшылардың қабылдау бөлмесіне арналған раковиналар</t>
  </si>
  <si>
    <t xml:space="preserve">раковины для приемных руководителей</t>
  </si>
  <si>
    <t xml:space="preserve"> № ДОД-07-1/1220 от 30.03.2018</t>
  </si>
  <si>
    <t xml:space="preserve">Услуги по предоставлению сервиса "Единая административная база данных"</t>
  </si>
  <si>
    <t xml:space="preserve">Услуги по предоставлению сервиса Казахстанский центр обмена документами (2 пакета)</t>
  </si>
  <si>
    <t xml:space="preserve">14,15,16,17
СЗ №ДИТ-09-1/1086 от 19.03.2018 
(1 месяц)</t>
  </si>
  <si>
    <t xml:space="preserve">Имиджтік баннер әзірлеу (Үкімет сағаты үшін)</t>
  </si>
  <si>
    <t xml:space="preserve">Услуги по изготовлению имиджевого баннера (для Правительственного часа)</t>
  </si>
  <si>
    <t xml:space="preserve">с момента заключения договора по 31 мая 2018 года</t>
  </si>
  <si>
    <t xml:space="preserve">СЗ №ДПФиГЧП-13-1/1103 от 20.03.2018 и Протокол КПиОД №04/18 от 14.03.2018г. </t>
  </si>
  <si>
    <t xml:space="preserve">«Кәсіпорындардағы еңбек қауіпсіздігі және еңбекті қорғау, өрт-техникалық минимум»</t>
  </si>
  <si>
    <t xml:space="preserve">Семинары на тему "Безопасность и охрана труда на предприятиях, пожарно-технический минимум"</t>
  </si>
  <si>
    <t xml:space="preserve">14,15,16,17
СЗ №ДУЧР-07-3/1342 от 06.04.2018</t>
  </si>
  <si>
    <t xml:space="preserve">«Корпоративтік хатшылардың сертификаттау бағдарламасы» тақырыбында дөңгелек үстелдер</t>
  </si>
  <si>
    <t xml:space="preserve">Круглые столы на тему "Программа сертификации корпоративных секретарей"</t>
  </si>
  <si>
    <t xml:space="preserve">14,15,16
СЗ №ДУЧР-10-2/2720 от 17.07.2018 и Протокол КПиОД №15/18 от 11.07.2018 г.</t>
  </si>
  <si>
    <t xml:space="preserve">Перераспределен СЗ №ДРИ-09-1/2826 от 24.07.2018</t>
  </si>
  <si>
    <t xml:space="preserve">Дөңгелек үстелдерді және құзыреттілік орталықтарын ұйымдастыру және өткізу</t>
  </si>
  <si>
    <t xml:space="preserve">Организация и проведение круглых столов и центров компетенций</t>
  </si>
  <si>
    <t xml:space="preserve">Тәуекелдерді басқару жөніндегі халықаралық конференцияға қатысуды ұйымдастыру</t>
  </si>
  <si>
    <t xml:space="preserve">Организация участия в международной конференции по риск-менеджменту</t>
  </si>
  <si>
    <t xml:space="preserve">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</si>
  <si>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</si>
  <si>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 xml:space="preserve">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</si>
  <si>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 xml:space="preserve">Исключен
СЗ №ДУЧР-10-2/2720 от 17.07.2018</t>
  </si>
  <si>
    <t>62.02.20.50.00.00.00</t>
  </si>
  <si>
    <t xml:space="preserve">Услуги консультационные по анализу, предпроектному исследованию и внедрению технологических решений</t>
  </si>
  <si>
    <t xml:space="preserve">«Бәйтерек» ұлттық басқарушы холдингі» акционерлік қоғамының басқару есеп берушілік жүйесін тексеру бойынша консультациялық қызметтер</t>
  </si>
  <si>
    <t xml:space="preserve">Консультационные услуги по обследованию Системы управленческой отчётности акционерного общества "Национальный управляющий Холдинг "Байтерек"</t>
  </si>
  <si>
    <t xml:space="preserve">с даты заключения договора, в течении 60 рабочих дней</t>
  </si>
  <si>
    <t xml:space="preserve">17
СЗ №ДК-07-3/2363 от 22.06.2018</t>
  </si>
  <si>
    <t xml:space="preserve">HRCI сертификаттау бағдарламасы бойынша дөңгелек үстелдер</t>
  </si>
  <si>
    <t xml:space="preserve">Круглые столы по программе сертификации HRCI</t>
  </si>
  <si>
    <t xml:space="preserve">СЗ №ДУЧР-07-3/1589 от 25.04.2018</t>
  </si>
  <si>
    <t xml:space="preserve">«Қазақстан үшін 8 жалақы және персоналды 
басқару» туралы дамыту қызметтері
</t>
  </si>
  <si>
    <t xml:space="preserve">Развитие "Зарплата и управление персоналом 8 для Казахстана"</t>
  </si>
  <si>
    <t xml:space="preserve">с момента заключения договора до 31 декабря 2018 года</t>
  </si>
  <si>
    <t xml:space="preserve">17
СЗ ДИТ от 14.09.2018 №13-1/172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</si>
  <si>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</si>
  <si>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</si>
  <si>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Исключить
СЗ №ДРИ-09-1/2351 от 22.06.2018</t>
  </si>
  <si>
    <t xml:space="preserve">Услуги на организацию участия в мероприятиях Петербургского
международного
экономического форума (24—26 мая 2018 г.), пакет Стандарт </t>
  </si>
  <si>
    <t xml:space="preserve">«ҚАРЖЫЛЫҚ ИНСТИТУТТАРҒА СӘЙКЕСТІГІ, ІШКІ БАҚЫЛАУ ЖӘНЕ АУДИТ» тақырыбында конференция ұйымдастыру және өткізу</t>
  </si>
  <si>
    <t xml:space="preserve">Организация и проведение конференции на тему «КОМПЛАЕНС, ВНУТРЕННИЙ КОНТРОЛЬ И АУДИТ В ФИНАНСОВЫХ ИНСТИТУТАХ»</t>
  </si>
  <si>
    <t xml:space="preserve">«Russian Blockchain Week» тақырыбында бойынша конференцияны ұйымдастыру және өткізу</t>
  </si>
  <si>
    <t xml:space="preserve">Организация и проведение конференции на тему «Russian Blockchain Week 2018»</t>
  </si>
  <si>
    <t xml:space="preserve">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</si>
  <si>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</si>
  <si>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 xml:space="preserve">«Экономиканы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</si>
  <si>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</si>
  <si>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 xml:space="preserve">Исключить
СЗ №ДУЧР-07-3/1990 от 28.05.2018</t>
  </si>
  <si>
    <t xml:space="preserve">«Agile Business Conference» тақырыбы бойынша конференцияны ұйымдастыру және өткізу</t>
  </si>
  <si>
    <t xml:space="preserve">Организация и проведение конференции на тему «Agile Business Conference»
</t>
  </si>
  <si>
    <t xml:space="preserve">«Салықтық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</si>
  <si>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</si>
  <si>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 xml:space="preserve">Разработка интерактивного адаптационного курса</t>
  </si>
  <si>
    <t xml:space="preserve">Ассесмент орталықты өткізу қызметі</t>
  </si>
  <si>
    <t xml:space="preserve">Услуги по проведению ассесмент центра</t>
  </si>
  <si>
    <t xml:space="preserve">запрос ценовых предлождений</t>
  </si>
  <si>
    <t xml:space="preserve">11,17
СЗ ДУЧР</t>
  </si>
  <si>
    <t xml:space="preserve">Оценка кандидатов в Единый кадровый резерв (топ 50)</t>
  </si>
  <si>
    <t xml:space="preserve">Протокол КПОД №07/18 от 20.04.2018 СЗ ДУЧР-07-3/1723 от 05.05.2018</t>
  </si>
  <si>
    <t xml:space="preserve">Коучинг </t>
  </si>
  <si>
    <t xml:space="preserve">Коучинг для работников, не членов Правления</t>
  </si>
  <si>
    <t xml:space="preserve">Исключен 
СЗ №ДУЧР-10-2/2720 от 17.07.2018 и Протокол КПиОД №15/18 от 11.07.2018 г.</t>
  </si>
  <si>
    <t xml:space="preserve">Разработка HR dashboard </t>
  </si>
  <si>
    <t xml:space="preserve">тендер </t>
  </si>
  <si>
    <t xml:space="preserve">Диагностика уровня развития корпоративной культуры</t>
  </si>
  <si>
    <t xml:space="preserve">Исключен
СЗ ДУЧР и Протокол КПОД от 12.09.2018, №20/18</t>
  </si>
  <si>
    <t xml:space="preserve">Полиграфия қызметтер</t>
  </si>
  <si>
    <t xml:space="preserve">Услуги полиграфии (печать буклетов)</t>
  </si>
  <si>
    <t xml:space="preserve">СЗ №ПС-03-3/1995 от 28.05.2018</t>
  </si>
  <si>
    <t xml:space="preserve">Көрмелер, семинарлар, конференциялар, кездесулер, форумдар, симпозиумдар, тренингтер</t>
  </si>
  <si>
    <t xml:space="preserve">Выставки, семинары, конференции, совещания, форумы, симпозиумы, тренинги</t>
  </si>
  <si>
    <t>май-июнь</t>
  </si>
  <si>
    <t xml:space="preserve">Протокол КПОД от 16.05.18 №09/18 и СЗ №ДУЧР-07-3/1990 от 28.05.2018</t>
  </si>
  <si>
    <t xml:space="preserve">XIV Халықаралық PR форумын ұйымдастыру және өткізу</t>
  </si>
  <si>
    <t xml:space="preserve">Организация и проведение XIV Международного PR форума</t>
  </si>
  <si>
    <t>27.51.25.01.01.00.00.25.1</t>
  </si>
  <si>
    <t xml:space="preserve">Суға арналған диспенсер</t>
  </si>
  <si>
    <t xml:space="preserve">Диспенсер для воды</t>
  </si>
  <si>
    <t xml:space="preserve">Еденге қойылатын, суды жылыту және суды салқындату функциясы бар     </t>
  </si>
  <si>
    <t xml:space="preserve">С функцией нагрева воды и охлаждения воды, напольный</t>
  </si>
  <si>
    <t xml:space="preserve">Электрондық салқындатқышы бар еденге қойылатын диспенсер </t>
  </si>
  <si>
    <t xml:space="preserve">Напольный диспенсер с электронным охлождением</t>
  </si>
  <si>
    <t xml:space="preserve">17
СЗ ДОД
</t>
  </si>
  <si>
    <t>22.23.14.00.00.81.10.22.1</t>
  </si>
  <si>
    <t>Қалам</t>
  </si>
  <si>
    <t>Ручки</t>
  </si>
  <si>
    <t xml:space="preserve">Холдингтің логотипімен қаламдар. 
Саны - 1 000 дана.</t>
  </si>
  <si>
    <t xml:space="preserve">Ручки с логотипом Холдинга.
 Кол-во - 1 000 шт.</t>
  </si>
  <si>
    <t>74.90.15.16.00.00.00</t>
  </si>
  <si>
    <t xml:space="preserve">Қауіпсіздік техникасы саласында қауіпсіздікті қамтамасыз ету бойынша консултациялық қызметтер</t>
  </si>
  <si>
    <t xml:space="preserve">Услуги консультационные по обеспечению безопасности в сфере техники безопасности</t>
  </si>
  <si>
    <t xml:space="preserve">Қауіпсіздік техникасы саласында қауіпсіздікті қамтамасыз ету бойынша жазбаша және ауызша консултациялар</t>
  </si>
  <si>
    <t xml:space="preserve">Письменные и устные консультации по обеспечению безопасности в сфере техники безопасности</t>
  </si>
  <si>
    <t xml:space="preserve">еңбек қауіпсіздігі және оны қорғау жөніндегі нұсқаулықты әзірлеу</t>
  </si>
  <si>
    <t xml:space="preserve">Разработка инструкций по безопасности и охране труда </t>
  </si>
  <si>
    <t xml:space="preserve">Протокол КПОД №11/18 от 04.06.18</t>
  </si>
  <si>
    <t>61.90.10.09.00.00.00</t>
  </si>
  <si>
    <t xml:space="preserve">Услуги по предоставлению видеоконференцсвязи</t>
  </si>
  <si>
    <t xml:space="preserve">Видеоконференц-байланыс қызметтері</t>
  </si>
  <si>
    <t xml:space="preserve">Услуга видеоконференцсвязи</t>
  </si>
  <si>
    <t>70.22.11.10.11.10.00</t>
  </si>
  <si>
    <t xml:space="preserve">Компанияны трансформациялау бойынша консультациялық қызметтер</t>
  </si>
  <si>
    <t xml:space="preserve">Услуги консультационные по вопросам трансформации компании</t>
  </si>
  <si>
    <t xml:space="preserve">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</si>
  <si>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 xml:space="preserve">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</si>
  <si>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 xml:space="preserve">«Технологиялық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</si>
  <si>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</si>
  <si>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СЗ №ДПФиГЧП-09-2/2682 от 13.07.2018 и Протокол КПиОД №15/18 от 11.07.2018 г.</t>
  </si>
  <si>
    <t xml:space="preserve">«Технологиялық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</si>
  <si>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 xml:space="preserve">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</si>
  <si>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Баспа өнімдерін дайындау бойынша қызмет көрсету</t>
  </si>
  <si>
    <t xml:space="preserve">Оказание услуг по изготовлению печатной продукции</t>
  </si>
  <si>
    <t xml:space="preserve">одна услуга</t>
  </si>
  <si>
    <t xml:space="preserve">в соответствии с условиями Договора</t>
  </si>
  <si>
    <t xml:space="preserve">СЗ №03-4/58дсп от 16.07.2018 и Протокол КПиОД №15/18 от 11.07.2018 г.</t>
  </si>
  <si>
    <t>74.30.11.10.05.00.00</t>
  </si>
  <si>
    <t xml:space="preserve">Ауызша және жазбаша аударма бойынша қызметтер</t>
  </si>
  <si>
    <t xml:space="preserve">Услуги по устному и письменному переводу</t>
  </si>
  <si>
    <t xml:space="preserve">Орыс тілінен шет тіліне және шет тілінен орыс тіліне ауызша аударма (ілеспе аударма)</t>
  </si>
  <si>
    <t xml:space="preserve">Устный (синхронный) перевод с русского языка на иностранные языки и с иностранных языков на русский язык</t>
  </si>
  <si>
    <t xml:space="preserve">17
СЗ ДРИ</t>
  </si>
  <si>
    <t xml:space="preserve">14,15,16,17
СЗ ДУЧР</t>
  </si>
  <si>
    <t xml:space="preserve">Қазақстанның қатысуымен Нью-Йорк қаласындағы Орталық-азия инвестициялық конференцияға қатысу  </t>
  </si>
  <si>
    <t xml:space="preserve">Участие в Центрально-азиатской инвестиционной конференции с участием Республики Казахстан в г. Нью-Йорк</t>
  </si>
  <si>
    <t xml:space="preserve">4 октября 2018 года</t>
  </si>
  <si>
    <t xml:space="preserve">СЗ №ДРИ-09-1/2923 от 30.07.2018</t>
  </si>
  <si>
    <t xml:space="preserve">Холдингтің Қазақстан экономикасына салған үлесін бағалау бойынша қазметтер</t>
  </si>
  <si>
    <t xml:space="preserve">Услуги по проведению исследований по оценке вклада Холдинга в экономику Казахстана</t>
  </si>
  <si>
    <t xml:space="preserve">17
СЗ ДАИ</t>
  </si>
  <si>
    <t>ДАИ</t>
  </si>
  <si>
    <t xml:space="preserve">с 1 сентября по 31 декабря 2018 года</t>
  </si>
  <si>
    <t>32.99.86.00.00.00.10.10.1</t>
  </si>
  <si>
    <t xml:space="preserve">Жиектеме </t>
  </si>
  <si>
    <t>Рамка</t>
  </si>
  <si>
    <t xml:space="preserve">Кез келген материалдардан жиектеме, форматы А4</t>
  </si>
  <si>
    <t xml:space="preserve">Рамка из любых материалов, формата А4</t>
  </si>
  <si>
    <t xml:space="preserve">Диплом мен грамоталарға арналған жиектеме</t>
  </si>
  <si>
    <t xml:space="preserve">Рамки для дипломов и грамот</t>
  </si>
  <si>
    <t>74.30.12.20.16.00.00</t>
  </si>
  <si>
    <t xml:space="preserve">Услуги по устному переводу с русского языка на другие языки</t>
  </si>
  <si>
    <t xml:space="preserve">Устный перевод с русского языка на другие языки, включая последовательный и синхронный перевод с применением специального оборудования</t>
  </si>
  <si>
    <t xml:space="preserve">СЗ ДРИ от 28.08.2018</t>
  </si>
  <si>
    <t xml:space="preserve">Балансталған көрсеткіштер тақырыбындағы семинар</t>
  </si>
  <si>
    <t xml:space="preserve">Семинар по сбалансированной системе показателей</t>
  </si>
  <si>
    <t xml:space="preserve">СЗ ДУЧР от 29.08.2018</t>
  </si>
  <si>
    <t xml:space="preserve">McAfee NGF лицензиялық бағдарламалық жасақтамасының техникалық қолдау</t>
  </si>
  <si>
    <t xml:space="preserve">Техническая поддержка лицензионного программного обеспечения McAfee NGF</t>
  </si>
  <si>
    <t xml:space="preserve">В течение 20 календарных дней с даты заключения договора</t>
  </si>
  <si>
    <t xml:space="preserve">СЗ ДИТот 24.08.2018 и Протокол КПиОД № 19/18 от 23.08.2018</t>
  </si>
  <si>
    <t>43.21.10.16.10.10.00</t>
  </si>
  <si>
    <t xml:space="preserve">Услуги по прокладке телекоммуникаций</t>
  </si>
  <si>
    <t xml:space="preserve">Услуги, связанные с прокладкой телекоммуникационных линий здания (телефонные линии связи)</t>
  </si>
  <si>
    <t xml:space="preserve">Арнайы байланыс қажеттіліктер үшін кабель тарту</t>
  </si>
  <si>
    <t xml:space="preserve">Прокладка кабеля для нужд специальной связи</t>
  </si>
  <si>
    <t xml:space="preserve">В течение 10 календарных дней с даты заключения договора</t>
  </si>
  <si>
    <t>26.20.18.00.03.13.12.12.1</t>
  </si>
  <si>
    <t xml:space="preserve">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</si>
  <si>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</si>
  <si>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 xml:space="preserve">Көп атқарымдық құрылығы, А4 пішімі</t>
  </si>
  <si>
    <t xml:space="preserve">Многофункциональное устройство, формат А4</t>
  </si>
  <si>
    <t>Штука</t>
  </si>
  <si>
    <t xml:space="preserve">В течение 20 рабочих дней с даты заключения договора</t>
  </si>
  <si>
    <t xml:space="preserve">17,18
СЗ ДИТ</t>
  </si>
  <si>
    <t>26.30.30.11.11.11.11.16.1</t>
  </si>
  <si>
    <t xml:space="preserve">Зарядное устройство</t>
  </si>
  <si>
    <t xml:space="preserve">Для сотовых телефонов.</t>
  </si>
  <si>
    <t xml:space="preserve">IPAD үшін түпнұсқалық зарядтау құрылғысы, 2 метр ұзындығы</t>
  </si>
  <si>
    <t xml:space="preserve">Оригинальное зарядное устройство для IPAD, длина 2 метра</t>
  </si>
  <si>
    <t xml:space="preserve">для передачи и хранения информации в защищенном режиме, ее отдельные части</t>
  </si>
  <si>
    <t xml:space="preserve">Специальное устройство защиты телефонной линии</t>
  </si>
  <si>
    <t xml:space="preserve">Лицензионное программное обеспечение: векторный графический редактор, редактор диаграмм и блок-схем для используемой в АО «НУХ «Байтерек» операционной системы Windows 8 Pro</t>
  </si>
  <si>
    <t xml:space="preserve">Лицензионное программное обеспечение для редактирования документов в формате PDF</t>
  </si>
  <si>
    <t xml:space="preserve">В течение 10 рабочих дней с даты заключения договора</t>
  </si>
  <si>
    <t xml:space="preserve">Лицензионное программное обеспечение для оптического распознавания символов</t>
  </si>
  <si>
    <t xml:space="preserve">Бағалы қағаздарға қызмет көрсету (биржаға орналастыру)</t>
  </si>
  <si>
    <t xml:space="preserve">Обслуживание ценных бумаг (Размещение на бирже)</t>
  </si>
  <si>
    <t xml:space="preserve">ноябрь </t>
  </si>
  <si>
    <t xml:space="preserve">СЗ ДКФ от 18.09.2018 №11-1/215 и   Решение Правления №32/18 от 22 августа 2018 года</t>
  </si>
  <si>
    <t>69.10.14.10.00.00.00</t>
  </si>
  <si>
    <t xml:space="preserve">Заңгерлік кеңес беру қызмет көрсетулері</t>
  </si>
  <si>
    <t xml:space="preserve">Азаматтық құқығымен байланысқан заңгерлік консультациялық қызметтер/өкілдік ету қызметтері</t>
  </si>
  <si>
    <t xml:space="preserve">Услуги  юридические консультационные и услуги представительские в связи с гражданским правом</t>
  </si>
  <si>
    <t xml:space="preserve">«Қазақстанның тұрғын үй құрылыс жинақ банкі» АҚ үшін стратегиялық әріптес немесе инвесторды анықтау, таңдау және онымен шарт жасасу процесін құқықтық сүйемелдеу бойынша қызметтер</t>
  </si>
  <si>
    <t xml:space="preserve">Услуги по юридическому сопровождению процесса по выявлению и выбору стратегического партнера или инвестора для АО “Жилстройсбербанк Казахстана" и заключению с ним договора</t>
  </si>
  <si>
    <t xml:space="preserve">СЗ ДПФиГЧП от 18.09.2018 №09-2/196 и Выписка из Протокола КПиОД №20/18 от 12.09.2018г.</t>
  </si>
  <si>
    <t xml:space="preserve">СЗ ДК и Протокол Правления №40/18 от 3.10.18г.</t>
  </si>
  <si>
    <t xml:space="preserve">Жеке және іскерлік құзыреттілік моделін жаңарту</t>
  </si>
  <si>
    <t xml:space="preserve">Актуализация модели личностно-деловых компетенций</t>
  </si>
  <si>
    <t xml:space="preserve">СЗ ДУЧР и Протокол КПОД от 12.09.2018, №20/18</t>
  </si>
  <si>
    <t xml:space="preserve">Кадрлық саясатты дамыту</t>
  </si>
  <si>
    <t xml:space="preserve">Разработка кадровой политики</t>
  </si>
  <si>
    <t xml:space="preserve">Семинары на тему «Структура выступления» </t>
  </si>
  <si>
    <t xml:space="preserve">СЗ ДУЧР </t>
  </si>
  <si>
    <t>32.99.59.00.00.00.25.12.1</t>
  </si>
  <si>
    <t>Белгі</t>
  </si>
  <si>
    <t>Значок</t>
  </si>
  <si>
    <t xml:space="preserve">лотипі бейнеленген киім аксессуарлары </t>
  </si>
  <si>
    <t xml:space="preserve">аксессуар для одежды, с изображением логотипа </t>
  </si>
  <si>
    <t xml:space="preserve">"Бәйтерек" ҰБХ" АҚ логотипі бар төс белгі күміс  </t>
  </si>
  <si>
    <t xml:space="preserve">Нагрудной значок с логотипом АО НУХ "Байтерек" серебро</t>
  </si>
  <si>
    <t xml:space="preserve">СЗ ДОД и Протокол Правления №40/18 от 03.10.18</t>
  </si>
  <si>
    <t xml:space="preserve">"Бәйтерек" ҰБХ" АҚ логотипі бар төс белгі латунь  </t>
  </si>
  <si>
    <t xml:space="preserve">Нагрудной значок с логотипом АО НУХ "Байтерек" латунь</t>
  </si>
  <si>
    <t xml:space="preserve">Полиграфиялық өнімдерді басып шығару және дайындау бойынша полиграфиалық қызметтер </t>
  </si>
  <si>
    <t xml:space="preserve">"Бәйтерек" ҰБХ" АҚ маңдайшасын әзірлеу және дайындау жөніндегі қызметтер</t>
  </si>
  <si>
    <t xml:space="preserve">Услуги по разработке и изготовлению вывески АО НУХ "Байтерек"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</si>
</sst>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0" formatCode="_-* #,##0.00\ &quot;₽&quot;_-;\-* #,##0.00\ &quot;₽&quot;_-;_-* &quot;-&quot;??\ &quot;₽&quot;_-;_-@_-"/>
    <numFmt numFmtId="161" formatCode="_-* #,##0\ &quot;₽&quot;_-;\-* #,##0\ &quot;₽&quot;_-;_-* &quot;-&quot;\ &quot;₽&quot;_-;_-@_-"/>
    <numFmt numFmtId="162" formatCode="_-* #,##0.00\ _₽_-;\-* #,##0.00\ _₽_-;_-* &quot;-&quot;??\ _₽_-;_-@_-"/>
    <numFmt numFmtId="163" formatCode="_-* #,##0\ _₽_-;\-* #,##0\ _₽_-;_-* &quot;-&quot;\ _₽_-;_-@_-"/>
    <numFmt numFmtId="164" formatCode="_-* #,##0.00_р_._-;\-* #,##0.00_р_._-;_-* &quot;-&quot;??_р_._-;_-@_-"/>
    <numFmt numFmtId="165" formatCode="000000"/>
    <numFmt numFmtId="166" formatCode="_-* #,##0.0\ _₽_-;\-* #,##0.0\ _₽_-;_-* &quot;-&quot;??\ _₽_-;_-@_-"/>
    <numFmt numFmtId="167" formatCode="[$-419]mmmm\ yyyy;@"/>
  </numFmts>
  <fonts count="32">
    <font>
      <name val="Calibri"/>
      <color indexed="64"/>
      <sz val="11"/>
      <scheme val="minor"/>
    </font>
    <font>
      <name val="Calibri"/>
      <color indexed="64"/>
      <sz val="11"/>
    </font>
    <font>
      <name val="Calibri"/>
      <color indexed="65"/>
      <sz val="11"/>
    </font>
    <font>
      <name val="Calibri"/>
      <color indexed="62"/>
      <sz val="11"/>
    </font>
    <font>
      <name val="Calibri"/>
      <b/>
      <color indexed="63"/>
      <sz val="11"/>
    </font>
    <font>
      <name val="Calibri"/>
      <b/>
      <color indexed="52"/>
      <sz val="11"/>
    </font>
    <font>
      <name val="Calibri"/>
      <color indexed="4"/>
      <sz val="11"/>
      <u val="single"/>
    </font>
    <font>
      <name val="Calibri"/>
      <b/>
      <color indexed="56"/>
      <sz val="15"/>
    </font>
    <font>
      <name val="Calibri"/>
      <b/>
      <color indexed="56"/>
      <sz val="13"/>
    </font>
    <font>
      <name val="Calibri"/>
      <b/>
      <color indexed="56"/>
      <sz val="11"/>
    </font>
    <font>
      <name val="Calibri"/>
      <b/>
      <color indexed="64"/>
      <sz val="11"/>
    </font>
    <font>
      <name val="Calibri"/>
      <b/>
      <color indexed="65"/>
      <sz val="11"/>
    </font>
    <font>
      <name val="Cambria"/>
      <color indexed="56"/>
      <sz val="18"/>
    </font>
    <font>
      <name val="Calibri"/>
      <color indexed="60"/>
      <sz val="11"/>
    </font>
    <font>
      <name val="Arial Cyr"/>
      <sz val="10"/>
    </font>
    <font>
      <name val="Arial"/>
      <sz val="10"/>
    </font>
    <font>
      <name val="Calibri"/>
      <color indexed="20"/>
      <sz val="11"/>
      <u val="single"/>
    </font>
    <font>
      <name val="Calibri"/>
      <color indexed="20"/>
      <sz val="11"/>
    </font>
    <font>
      <name val="Calibri"/>
      <i/>
      <color indexed="23"/>
      <sz val="11"/>
    </font>
    <font>
      <name val="Calibri"/>
      <color indexed="52"/>
      <sz val="11"/>
    </font>
    <font>
      <name val="Calibri"/>
      <color indexed="2"/>
      <sz val="11"/>
    </font>
    <font>
      <name val="Calibri"/>
      <color indexed="17"/>
      <sz val="11"/>
    </font>
    <font>
      <name val="Times New Roman"/>
      <sz val="8"/>
    </font>
    <font>
      <name val="Times New Roman"/>
      <b/>
      <sz val="8"/>
    </font>
    <font>
      <name val="Times New Roman"/>
      <sz val="11"/>
    </font>
    <font>
      <name val="Times New Roman"/>
      <b/>
      <sz val="11"/>
    </font>
    <font>
      <name val="Times New Roman"/>
      <b/>
      <color indexed="64"/>
      <sz val="11"/>
    </font>
    <font>
      <name val="Times New Roman"/>
      <color indexed="64"/>
      <sz val="11"/>
    </font>
    <font>
      <name val="Calibri"/>
      <sz val="11"/>
    </font>
    <font>
      <name val="Times New Roman"/>
      <sz val="10"/>
    </font>
    <font>
      <name val="Times New Roman"/>
      <b/>
      <sz val="10"/>
    </font>
    <font>
      <name val="Times New Roman"/>
      <color indexed="64"/>
      <sz val="8"/>
    </font>
  </fonts>
  <fills count="38">
    <fill>
      <patternFill patternType="none"/>
    </fill>
    <fill>
      <patternFill patternType="none"/>
    </fill>
    <fill>
      <patternFill patternType="solid">
        <fgColor theme="4" tint="0.79998199999999997"/>
        <bgColor theme="4" tint="0.79998199999999997"/>
      </patternFill>
    </fill>
    <fill>
      <patternFill patternType="solid">
        <fgColor theme="5" tint="0.79998199999999997"/>
        <bgColor theme="5" tint="0.79998199999999997"/>
      </patternFill>
    </fill>
    <fill>
      <patternFill patternType="solid">
        <fgColor theme="6" tint="0.79998199999999997"/>
        <bgColor theme="6" tint="0.79998199999999997"/>
      </patternFill>
    </fill>
    <fill>
      <patternFill patternType="solid">
        <fgColor theme="7" tint="0.79998199999999997"/>
        <bgColor theme="7" tint="0.79998199999999997"/>
      </patternFill>
    </fill>
    <fill>
      <patternFill patternType="solid">
        <fgColor theme="8" tint="0.79998199999999997"/>
        <bgColor theme="8" tint="0.79998199999999997"/>
      </patternFill>
    </fill>
    <fill>
      <patternFill patternType="solid">
        <fgColor theme="9" tint="0.79998199999999997"/>
        <bgColor theme="9" tint="0.79998199999999997"/>
      </patternFill>
    </fill>
    <fill>
      <patternFill patternType="solid">
        <fgColor theme="4" tint="0.59999400000000003"/>
        <bgColor theme="4" tint="0.59999400000000003"/>
      </patternFill>
    </fill>
    <fill>
      <patternFill patternType="solid">
        <fgColor theme="5" tint="0.59999400000000003"/>
        <bgColor theme="5" tint="0.59999400000000003"/>
      </patternFill>
    </fill>
    <fill>
      <patternFill patternType="solid">
        <fgColor theme="6" tint="0.59999400000000003"/>
        <bgColor theme="6" tint="0.59999400000000003"/>
      </patternFill>
    </fill>
    <fill>
      <patternFill patternType="solid">
        <fgColor theme="9" tint="0.59999400000000003"/>
        <bgColor theme="9" tint="0.59999400000000003"/>
      </patternFill>
    </fill>
    <fill>
      <patternFill patternType="solid">
        <fgColor theme="4" tint="0.399976"/>
        <bgColor theme="4" tint="0.399976"/>
      </patternFill>
    </fill>
    <fill>
      <patternFill patternType="solid">
        <fgColor theme="7" tint="0.399976"/>
        <bgColor theme="7" tint="0.399976"/>
      </patternFill>
    </fill>
    <fill>
      <patternFill patternType="solid">
        <fgColor theme="8" tint="0.399976"/>
        <bgColor theme="8" tint="0.399976"/>
      </patternFill>
    </fill>
    <fill>
      <patternFill patternType="solid">
        <fgColor theme="9" tint="0.399976"/>
        <bgColor theme="9" tint="0.399976"/>
      </patternFill>
    </fill>
    <fill>
      <patternFill patternType="solid">
        <fgColor theme="4" tint="0"/>
        <bgColor theme="4" tint="0"/>
      </patternFill>
    </fill>
    <fill>
      <patternFill patternType="solid">
        <fgColor theme="5" tint="0"/>
        <bgColor theme="5" tint="0"/>
      </patternFill>
    </fill>
    <fill>
      <patternFill patternType="solid">
        <fgColor theme="6" tint="0"/>
        <bgColor theme="6" tint="0"/>
      </patternFill>
    </fill>
    <fill>
      <patternFill patternType="solid">
        <fgColor theme="9" tint="0"/>
        <bgColor theme="9" tint="0"/>
      </patternFill>
    </fill>
    <fill>
      <patternFill patternType="solid">
        <fgColor rgb="FFF2F2F2"/>
        <bgColor rgb="FFF2F2F2"/>
      </patternFill>
    </fill>
    <fill>
      <patternFill patternType="solid">
        <fgColor rgb="FFA5A5A5"/>
        <bgColor rgb="FFA5A5A5"/>
      </patternFill>
    </fill>
    <fill>
      <patternFill patternType="solid">
        <fgColor rgb="FFFFEB9C"/>
        <bgColor rgb="FFFFEB9C"/>
      </patternFill>
    </fill>
    <fill>
      <patternFill patternType="solid">
        <fgColor indexed="26"/>
        <bgColor indexed="26"/>
      </patternFill>
    </fill>
    <fill>
      <patternFill patternType="solid">
        <fgColor indexed="65"/>
        <bgColor indexed="65"/>
      </patternFill>
    </fill>
    <fill>
      <patternFill patternType="solid">
        <fgColor indexed="5"/>
        <bgColor indexed="5"/>
      </patternFill>
    </fill>
    <fill>
      <patternFill patternType="solid">
        <fgColor indexed="31"/>
        <bgColor indexed="31"/>
      </patternFill>
    </fill>
    <fill>
      <patternFill patternType="solid">
        <fgColor indexed="47"/>
        <bgColor indexed="47"/>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51"/>
        <bgColor indexed="51"/>
      </patternFill>
    </fill>
    <fill>
      <patternFill patternType="solid">
        <fgColor indexed="29"/>
        <bgColor indexed="29"/>
      </patternFill>
    </fill>
    <fill>
      <patternFill patternType="solid">
        <fgColor indexed="3"/>
        <bgColor indexed="3"/>
      </patternFill>
    </fill>
    <fill>
      <patternFill patternType="solid">
        <fgColor indexed="22"/>
        <bgColor indexed="22"/>
      </patternFill>
    </fill>
    <fill>
      <patternFill patternType="solid">
        <fgColor indexed="43"/>
        <bgColor indexed="43"/>
      </patternFill>
    </fill>
    <fill>
      <patternFill patternType="solid">
        <fgColor indexed="44"/>
        <bgColor indexed="44"/>
      </patternFill>
    </fill>
    <fill>
      <patternFill patternType="solid">
        <fgColor indexed="45"/>
        <bgColor indexed="45"/>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5" tint="0"/>
      </bottom>
      <diagonal/>
    </border>
    <border>
      <left/>
      <right/>
      <top/>
      <bottom style="thick">
        <color theme="5" tint="0.49998500000000001"/>
      </bottom>
      <diagonal/>
    </border>
    <border>
      <left/>
      <right/>
      <top/>
      <bottom style="medium">
        <color theme="5" tint="0.399976"/>
      </bottom>
      <diagonal/>
    </border>
    <border>
      <left/>
      <right/>
      <top style="thin">
        <color theme="5" tint="0"/>
      </top>
      <bottom style="double">
        <color theme="5" tint="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fontId="0" fillId="0" borderId="0" numFmtId="0"/>
    <xf fontId="1" fillId="2" borderId="0" numFmtId="0" applyFont="1" applyFill="1"/>
    <xf fontId="1" fillId="3" borderId="0" numFmtId="0" applyFont="1" applyFill="1"/>
    <xf fontId="1" fillId="4" borderId="0" numFmtId="0" applyFont="1" applyFill="1"/>
    <xf fontId="1" fillId="5" borderId="0" numFmtId="0" applyFont="1" applyFill="1"/>
    <xf fontId="1" fillId="6" borderId="0" numFmtId="0" applyFont="1" applyFill="1"/>
    <xf fontId="1" fillId="7" borderId="0" numFmtId="0" applyFont="1" applyFill="1"/>
    <xf fontId="1" fillId="8" borderId="0" numFmtId="0" applyFont="1" applyFill="1"/>
    <xf fontId="1" fillId="9" borderId="0" numFmtId="0" applyFont="1" applyFill="1"/>
    <xf fontId="1" fillId="10" borderId="0" numFmtId="0" applyFont="1" applyFill="1"/>
    <xf fontId="1" fillId="5" borderId="0" numFmtId="0" applyFont="1" applyFill="1"/>
    <xf fontId="1" fillId="8" borderId="0" numFmtId="0" applyFont="1" applyFill="1"/>
    <xf fontId="1" fillId="11" borderId="0" numFmtId="0" applyFont="1" applyFill="1"/>
    <xf fontId="2" fillId="12" borderId="0" numFmtId="0" applyFont="1" applyFill="1"/>
    <xf fontId="2" fillId="9" borderId="0" numFmtId="0" applyFont="1" applyFill="1"/>
    <xf fontId="2" fillId="10" borderId="0" numFmtId="0" applyFont="1" applyFill="1"/>
    <xf fontId="2" fillId="13" borderId="0" numFmtId="0" applyFont="1" applyFill="1"/>
    <xf fontId="2" fillId="14" borderId="0" numFmtId="0" applyFont="1" applyFill="1"/>
    <xf fontId="2" fillId="15" borderId="0" numFmtId="0" applyFont="1" applyFill="1"/>
    <xf fontId="2" fillId="16" borderId="0" numFmtId="0" applyFont="1" applyFill="1"/>
    <xf fontId="2" fillId="17" borderId="0" numFmtId="0" applyFont="1" applyFill="1"/>
    <xf fontId="2" fillId="18" borderId="0" numFmtId="0" applyFont="1" applyFill="1"/>
    <xf fontId="2" fillId="13" borderId="0" numFmtId="0" applyFont="1" applyFill="1"/>
    <xf fontId="2" fillId="14" borderId="0" numFmtId="0" applyFont="1" applyFill="1"/>
    <xf fontId="2" fillId="19" borderId="0" numFmtId="0" applyFont="1" applyFill="1"/>
    <xf fontId="3" fillId="7" borderId="1" numFmtId="0" applyFont="1" applyFill="1" applyBorder="1"/>
    <xf fontId="4" fillId="20" borderId="2" numFmtId="0" applyFont="1" applyFill="1" applyBorder="1"/>
    <xf fontId="5" fillId="20" borderId="1" numFmtId="0" applyFont="1" applyFill="1" applyBorder="1"/>
    <xf fontId="6" fillId="0" borderId="0" numFmtId="0" applyFont="1"/>
    <xf fontId="1" fillId="0" borderId="0" numFmtId="160" applyNumberFormat="1" applyFont="1"/>
    <xf fontId="1" fillId="0" borderId="0" numFmtId="161" applyNumberFormat="1" applyFont="1"/>
    <xf fontId="7" fillId="0" borderId="3" numFmtId="0" applyFont="1" applyBorder="1"/>
    <xf fontId="8" fillId="0" borderId="4" numFmtId="0" applyFont="1" applyBorder="1"/>
    <xf fontId="9" fillId="0" borderId="5" numFmtId="0" applyFont="1" applyBorder="1"/>
    <xf fontId="9" fillId="0" borderId="0" numFmtId="0" applyFont="1"/>
    <xf fontId="10" fillId="0" borderId="6" numFmtId="0" applyFont="1" applyBorder="1"/>
    <xf fontId="11" fillId="21" borderId="7" numFmtId="0" applyFont="1" applyFill="1" applyBorder="1"/>
    <xf fontId="12" fillId="0" borderId="0" numFmtId="0" applyFont="1"/>
    <xf fontId="13" fillId="22" borderId="0" numFmtId="0" applyFont="1" applyFill="1"/>
    <xf fontId="1" fillId="0" borderId="0" numFmtId="0" applyFont="1"/>
    <xf fontId="14" fillId="0" borderId="0" numFmtId="0" applyFont="1"/>
    <xf fontId="1" fillId="0" borderId="0" numFmtId="0" applyFont="1"/>
    <xf fontId="15" fillId="0" borderId="0" numFmtId="0" applyFont="1"/>
    <xf fontId="1" fillId="0" borderId="0" numFmtId="0" applyFont="1"/>
    <xf fontId="14" fillId="0" borderId="0" numFmtId="0" applyFont="1"/>
    <xf fontId="16" fillId="0" borderId="0" numFmtId="0" applyFont="1"/>
    <xf fontId="17" fillId="3" borderId="0" numFmtId="0" applyFont="1" applyFill="1"/>
    <xf fontId="18" fillId="0" borderId="0" numFmtId="0" applyFont="1"/>
    <xf fontId="1" fillId="23" borderId="8" numFmtId="0" applyFont="1" applyFill="1" applyBorder="1"/>
    <xf fontId="1" fillId="0" borderId="0" numFmtId="9" applyNumberFormat="1" applyFont="1"/>
    <xf fontId="19" fillId="0" borderId="9" numFmtId="0" applyFont="1" applyBorder="1"/>
    <xf fontId="20" fillId="0" borderId="0" numFmtId="0" applyFont="1"/>
    <xf fontId="1" fillId="0" borderId="0" numFmtId="162" applyNumberFormat="1" applyFont="1"/>
    <xf fontId="1" fillId="0" borderId="0" numFmtId="163" applyNumberFormat="1" applyFont="1"/>
    <xf fontId="14" fillId="0" borderId="0" numFmtId="164" applyNumberFormat="1" applyFont="1"/>
    <xf fontId="1" fillId="0" borderId="0" numFmtId="162" applyNumberFormat="1" applyFont="1"/>
    <xf fontId="21" fillId="4" borderId="0" numFmtId="0" applyFont="1" applyFill="1"/>
  </cellStyleXfs>
  <cellXfs count="247">
    <xf fontId="0" fillId="0" borderId="0" numFmtId="0" xfId="0"/>
    <xf fontId="22" fillId="24" borderId="0" numFmtId="0" xfId="0" applyFont="1" applyFill="1" applyAlignment="1">
      <alignment horizontal="center" vertical="center"/>
    </xf>
    <xf fontId="23" fillId="24" borderId="0" numFmtId="0" xfId="0" applyFont="1" applyFill="1" applyAlignment="1">
      <alignment horizontal="center" vertical="center"/>
    </xf>
    <xf fontId="22" fillId="24" borderId="0" numFmtId="0" xfId="0" applyFont="1" applyFill="1" applyAlignment="1">
      <alignment horizontal="center" vertical="center" wrapText="1"/>
    </xf>
    <xf fontId="24" fillId="24" borderId="0" numFmtId="0" xfId="0" applyFont="1" applyFill="1" applyAlignment="1">
      <alignment horizontal="center" vertical="center"/>
    </xf>
    <xf fontId="25" fillId="24" borderId="0" numFmtId="0" xfId="0" applyFont="1" applyFill="1" applyAlignment="1">
      <alignment horizontal="center" vertical="center"/>
    </xf>
    <xf fontId="24" fillId="24" borderId="0" numFmtId="0" xfId="0" applyFont="1" applyFill="1" applyAlignment="1">
      <alignment horizontal="center" vertical="center" wrapText="1"/>
    </xf>
    <xf fontId="24" fillId="25" borderId="0" numFmtId="0" xfId="0" applyFont="1" applyFill="1" applyAlignment="1">
      <alignment horizontal="center" vertical="center"/>
    </xf>
    <xf fontId="25" fillId="25" borderId="0" numFmtId="0" xfId="0" applyFont="1" applyFill="1" applyAlignment="1">
      <alignment horizontal="center" vertical="center"/>
    </xf>
    <xf fontId="24" fillId="26" borderId="0" numFmtId="0" xfId="0" applyFont="1" applyFill="1" applyAlignment="1">
      <alignment horizontal="center" vertical="center"/>
    </xf>
    <xf fontId="25" fillId="26" borderId="0" numFmtId="0" xfId="0" applyFont="1" applyFill="1" applyAlignment="1">
      <alignment horizontal="center" vertical="center"/>
    </xf>
    <xf fontId="24" fillId="27" borderId="0" numFmtId="0" xfId="0" applyFont="1" applyFill="1" applyAlignment="1">
      <alignment horizontal="center" vertical="center"/>
    </xf>
    <xf fontId="25" fillId="27" borderId="0" numFmtId="0" xfId="0" applyFont="1" applyFill="1" applyAlignment="1">
      <alignment horizontal="center" vertical="center"/>
    </xf>
    <xf fontId="24" fillId="28" borderId="0" numFmtId="0" xfId="0" applyFont="1" applyFill="1" applyAlignment="1">
      <alignment horizontal="center" vertical="center"/>
    </xf>
    <xf fontId="25" fillId="28" borderId="0" numFmtId="0" xfId="0" applyFont="1" applyFill="1" applyAlignment="1">
      <alignment horizontal="center" vertical="center"/>
    </xf>
    <xf fontId="24" fillId="29" borderId="0" numFmtId="0" xfId="0" applyFont="1" applyFill="1" applyAlignment="1">
      <alignment horizontal="center" vertical="center"/>
    </xf>
    <xf fontId="25" fillId="29" borderId="0" numFmtId="0" xfId="0" applyFont="1" applyFill="1" applyAlignment="1">
      <alignment horizontal="center" vertical="center"/>
    </xf>
    <xf fontId="24" fillId="30" borderId="0" numFmtId="0" xfId="0" applyFont="1" applyFill="1" applyAlignment="1">
      <alignment horizontal="center" vertical="center"/>
    </xf>
    <xf fontId="25" fillId="30" borderId="0" numFmtId="0" xfId="0" applyFont="1" applyFill="1" applyAlignment="1">
      <alignment horizontal="center" vertical="center"/>
    </xf>
    <xf fontId="24" fillId="31" borderId="0" numFmtId="0" xfId="0" applyFont="1" applyFill="1" applyAlignment="1">
      <alignment horizontal="center" vertical="center"/>
    </xf>
    <xf fontId="25" fillId="31" borderId="0" numFmtId="0" xfId="0" applyFont="1" applyFill="1" applyAlignment="1">
      <alignment horizontal="center" vertical="center"/>
    </xf>
    <xf fontId="24" fillId="32" borderId="0" numFmtId="0" xfId="0" applyFont="1" applyFill="1" applyAlignment="1">
      <alignment horizontal="center" vertical="center"/>
    </xf>
    <xf fontId="25" fillId="32" borderId="0" numFmtId="0" xfId="0" applyFont="1" applyFill="1" applyAlignment="1">
      <alignment horizontal="center" vertical="center"/>
    </xf>
    <xf fontId="24" fillId="33" borderId="0" numFmtId="0" xfId="0" applyFont="1" applyFill="1" applyAlignment="1">
      <alignment horizontal="center" vertical="center"/>
    </xf>
    <xf fontId="25" fillId="33" borderId="0" numFmtId="0" xfId="0" applyFont="1" applyFill="1" applyAlignment="1">
      <alignment horizontal="center" vertical="center"/>
    </xf>
    <xf fontId="24" fillId="34" borderId="0" numFmtId="0" xfId="0" applyFont="1" applyFill="1" applyAlignment="1">
      <alignment horizontal="center" vertical="center"/>
    </xf>
    <xf fontId="25" fillId="34" borderId="0" numFmtId="0" xfId="0" applyFont="1" applyFill="1" applyAlignment="1">
      <alignment horizontal="center" vertical="center"/>
    </xf>
    <xf fontId="24" fillId="35" borderId="0" numFmtId="0" xfId="0" applyFont="1" applyFill="1" applyAlignment="1">
      <alignment horizontal="center" vertical="center"/>
    </xf>
    <xf fontId="25" fillId="35" borderId="0" numFmtId="0" xfId="0" applyFont="1" applyFill="1" applyAlignment="1">
      <alignment horizontal="center" vertical="center"/>
    </xf>
    <xf fontId="24" fillId="36" borderId="0" numFmtId="0" xfId="0" applyFont="1" applyFill="1" applyAlignment="1">
      <alignment horizontal="center" vertical="center"/>
    </xf>
    <xf fontId="25" fillId="36" borderId="0" numFmtId="0" xfId="0" applyFont="1" applyFill="1" applyAlignment="1">
      <alignment horizontal="center" vertical="center"/>
    </xf>
    <xf fontId="24" fillId="37" borderId="0" numFmtId="0" xfId="0" applyFont="1" applyFill="1" applyAlignment="1">
      <alignment horizontal="center" vertical="center"/>
    </xf>
    <xf fontId="25" fillId="37" borderId="0" numFmtId="0" xfId="0" applyFont="1" applyFill="1" applyAlignment="1">
      <alignment horizontal="center" vertical="center"/>
    </xf>
    <xf fontId="24" fillId="24" borderId="0" numFmtId="0" xfId="0" applyFont="1" applyFill="1" applyAlignment="1">
      <alignment horizontal="left" vertical="center"/>
    </xf>
    <xf fontId="26" fillId="0" borderId="0" numFmtId="0" xfId="0" applyFont="1" applyAlignment="1">
      <alignment horizontal="center"/>
    </xf>
    <xf fontId="27" fillId="0" borderId="0" numFmtId="0" xfId="0" applyFont="1" applyAlignment="1">
      <alignment horizontal="center"/>
    </xf>
    <xf fontId="27" fillId="0" borderId="0" numFmtId="0" xfId="0" applyFont="1" applyAlignment="1">
      <alignment horizontal="center" wrapText="1"/>
    </xf>
    <xf fontId="26" fillId="25" borderId="10" numFmtId="0" xfId="41" applyFont="1" applyFill="1" applyBorder="1" applyAlignment="1">
      <alignment horizontal="center" vertical="center" wrapText="1"/>
    </xf>
    <xf fontId="26" fillId="25" borderId="11" numFmtId="0" xfId="0" applyFont="1" applyFill="1" applyBorder="1" applyAlignment="1">
      <alignment horizontal="center" vertical="center" wrapText="1"/>
    </xf>
    <xf fontId="26" fillId="25" borderId="10" numFmtId="0" xfId="0" applyFont="1" applyFill="1" applyBorder="1" applyAlignment="1">
      <alignment horizontal="center" vertical="center" wrapText="1"/>
    </xf>
    <xf fontId="26" fillId="0" borderId="0" numFmtId="0" xfId="0" applyFont="1" applyAlignment="1">
      <alignment horizontal="center" vertical="center" wrapText="1"/>
    </xf>
    <xf fontId="26" fillId="25" borderId="12" numFmtId="0" xfId="0" applyFont="1" applyFill="1" applyBorder="1" applyAlignment="1">
      <alignment horizontal="center" vertical="center" wrapText="1"/>
    </xf>
    <xf fontId="26" fillId="0" borderId="0" numFmtId="0" xfId="41" applyFont="1" applyAlignment="1">
      <alignment horizontal="center" vertical="center" wrapText="1"/>
    </xf>
    <xf fontId="27" fillId="0" borderId="10" numFmtId="3" xfId="0" applyNumberFormat="1" applyFont="1" applyBorder="1" applyAlignment="1">
      <alignment horizontal="center" vertical="center"/>
    </xf>
    <xf fontId="26" fillId="0" borderId="10" numFmtId="49" xfId="41" applyNumberFormat="1" applyFont="1" applyBorder="1" applyAlignment="1">
      <alignment horizontal="center" vertical="center" wrapText="1"/>
    </xf>
    <xf fontId="26" fillId="0" borderId="10" numFmtId="0" xfId="41" applyFont="1" applyBorder="1" applyAlignment="1">
      <alignment horizontal="center" vertical="center" wrapText="1"/>
    </xf>
    <xf fontId="25" fillId="25" borderId="10" numFmtId="0" xfId="41" applyFont="1" applyFill="1" applyBorder="1" applyAlignment="1">
      <alignment horizontal="center" vertical="center" wrapText="1"/>
    </xf>
    <xf fontId="25" fillId="25" borderId="10" numFmtId="1" xfId="41" applyNumberFormat="1" applyFont="1" applyFill="1" applyBorder="1" applyAlignment="1">
      <alignment horizontal="center" vertical="center" wrapText="1"/>
    </xf>
    <xf fontId="25" fillId="25" borderId="10" numFmtId="4" xfId="41" applyNumberFormat="1" applyFont="1" applyFill="1" applyBorder="1" applyAlignment="1">
      <alignment horizontal="center" vertical="center" wrapText="1"/>
    </xf>
    <xf fontId="25" fillId="25" borderId="10" numFmtId="49" xfId="41" applyNumberFormat="1" applyFont="1" applyFill="1" applyBorder="1" applyAlignment="1">
      <alignment horizontal="center" vertical="center" wrapText="1"/>
    </xf>
    <xf fontId="24" fillId="27" borderId="10" numFmtId="0" xfId="0" applyFont="1" applyFill="1" applyBorder="1" applyAlignment="1">
      <alignment horizontal="center" vertical="center" wrapText="1"/>
    </xf>
    <xf fontId="24" fillId="24" borderId="10" numFmtId="0" xfId="0" applyFont="1" applyFill="1" applyBorder="1" applyAlignment="1">
      <alignment horizontal="center" vertical="center" wrapText="1"/>
    </xf>
    <xf fontId="24" fillId="24" borderId="10" numFmtId="165" xfId="0" applyNumberFormat="1" applyFont="1" applyFill="1" applyBorder="1" applyAlignment="1">
      <alignment horizontal="center" vertical="center" wrapText="1"/>
    </xf>
    <xf fontId="25" fillId="24" borderId="10" numFmtId="0" xfId="0" applyFont="1" applyFill="1" applyBorder="1" applyAlignment="1">
      <alignment horizontal="center" vertical="center" wrapText="1"/>
    </xf>
    <xf fontId="25" fillId="24" borderId="10" numFmtId="49" xfId="0" applyNumberFormat="1" applyFont="1" applyFill="1" applyBorder="1" applyAlignment="1">
      <alignment horizontal="center" vertical="center" wrapText="1"/>
    </xf>
    <xf fontId="24" fillId="24" borderId="10" numFmtId="162" xfId="53" applyNumberFormat="1" applyFont="1" applyFill="1" applyBorder="1" applyAlignment="1">
      <alignment horizontal="center" vertical="center" wrapText="1"/>
    </xf>
    <xf fontId="24" fillId="27" borderId="10" numFmtId="162" xfId="53" applyNumberFormat="1" applyFont="1" applyFill="1" applyBorder="1" applyAlignment="1">
      <alignment horizontal="center" vertical="center" wrapText="1"/>
    </xf>
    <xf fontId="24" fillId="24" borderId="10" numFmtId="49" xfId="0" applyNumberFormat="1" applyFont="1" applyFill="1" applyBorder="1" applyAlignment="1">
      <alignment horizontal="center" vertical="center" wrapText="1"/>
    </xf>
    <xf fontId="24" fillId="24" borderId="0" numFmtId="4" xfId="0" applyNumberFormat="1" applyFont="1" applyFill="1" applyAlignment="1">
      <alignment horizontal="center" vertical="center" wrapText="1"/>
    </xf>
    <xf fontId="24" fillId="26" borderId="10" numFmtId="0" xfId="0" applyFont="1" applyFill="1" applyBorder="1" applyAlignment="1">
      <alignment horizontal="center" vertical="center" wrapText="1"/>
    </xf>
    <xf fontId="24" fillId="26" borderId="10" numFmtId="49" xfId="0" applyNumberFormat="1" applyFont="1" applyFill="1" applyBorder="1" applyAlignment="1">
      <alignment horizontal="center" vertical="center" wrapText="1"/>
    </xf>
    <xf fontId="24" fillId="29" borderId="10" numFmtId="0" xfId="0" applyFont="1" applyFill="1" applyBorder="1" applyAlignment="1">
      <alignment horizontal="center" vertical="center"/>
    </xf>
    <xf fontId="24" fillId="29" borderId="10" numFmtId="49" xfId="0" applyNumberFormat="1" applyFont="1" applyFill="1" applyBorder="1" applyAlignment="1">
      <alignment horizontal="center" vertical="center" wrapText="1"/>
    </xf>
    <xf fontId="24" fillId="33" borderId="10" numFmtId="0" xfId="0" applyFont="1" applyFill="1" applyBorder="1" applyAlignment="1">
      <alignment horizontal="center" vertical="center" wrapText="1"/>
    </xf>
    <xf fontId="24" fillId="33" borderId="10" numFmtId="49" xfId="0" applyNumberFormat="1" applyFont="1" applyFill="1" applyBorder="1" applyAlignment="1">
      <alignment horizontal="center" vertical="center" wrapText="1"/>
    </xf>
    <xf fontId="24" fillId="29" borderId="10" numFmtId="0" xfId="0" applyFont="1" applyFill="1" applyBorder="1" applyAlignment="1">
      <alignment horizontal="center" vertical="center" wrapText="1"/>
    </xf>
    <xf fontId="24" fillId="29" borderId="10" numFmtId="162" xfId="53" applyNumberFormat="1" applyFont="1" applyFill="1" applyBorder="1" applyAlignment="1">
      <alignment horizontal="center" vertical="center" wrapText="1"/>
    </xf>
    <xf fontId="27" fillId="24" borderId="10" numFmtId="0" xfId="0" applyFont="1" applyFill="1" applyBorder="1" applyAlignment="1">
      <alignment horizontal="center" vertical="center" wrapText="1"/>
    </xf>
    <xf fontId="24" fillId="27" borderId="10" numFmtId="49" xfId="0" applyNumberFormat="1" applyFont="1" applyFill="1" applyBorder="1" applyAlignment="1">
      <alignment horizontal="center" vertical="center" wrapText="1"/>
    </xf>
    <xf fontId="24" fillId="25" borderId="10" numFmtId="0" xfId="0" applyFont="1" applyFill="1" applyBorder="1" applyAlignment="1">
      <alignment horizontal="center" vertical="center" wrapText="1"/>
    </xf>
    <xf fontId="24" fillId="25" borderId="10" numFmtId="162" xfId="53" applyNumberFormat="1" applyFont="1" applyFill="1" applyBorder="1" applyAlignment="1">
      <alignment horizontal="center" vertical="center" wrapText="1"/>
    </xf>
    <xf fontId="24" fillId="0" borderId="10" numFmtId="49" xfId="0" applyNumberFormat="1" applyFont="1" applyBorder="1" applyAlignment="1">
      <alignment horizontal="center" vertical="center" wrapText="1"/>
    </xf>
    <xf fontId="24" fillId="0" borderId="0" numFmtId="0" xfId="0" applyFont="1" applyAlignment="1">
      <alignment horizontal="center" vertical="center" wrapText="1"/>
    </xf>
    <xf fontId="24" fillId="24" borderId="10" numFmtId="162" xfId="54" applyNumberFormat="1" applyFont="1" applyFill="1" applyBorder="1" applyAlignment="1">
      <alignment horizontal="center" vertical="center" wrapText="1"/>
    </xf>
    <xf fontId="24" fillId="29" borderId="10" numFmtId="162" xfId="54" applyNumberFormat="1" applyFont="1" applyFill="1" applyBorder="1" applyAlignment="1">
      <alignment horizontal="center" vertical="center" wrapText="1"/>
    </xf>
    <xf fontId="24" fillId="0" borderId="0" numFmtId="4" xfId="0" applyNumberFormat="1" applyFont="1" applyAlignment="1">
      <alignment horizontal="center" vertical="center" wrapText="1"/>
    </xf>
    <xf fontId="28" fillId="24" borderId="0" numFmtId="0" xfId="0" applyFont="1" applyFill="1"/>
    <xf fontId="22" fillId="25" borderId="0" numFmtId="0" xfId="0" applyFont="1" applyFill="1" applyAlignment="1">
      <alignment horizontal="center" vertical="center"/>
    </xf>
    <xf fontId="24" fillId="32" borderId="10" numFmtId="0" xfId="0" applyFont="1" applyFill="1" applyBorder="1" applyAlignment="1">
      <alignment horizontal="center" vertical="center" wrapText="1"/>
    </xf>
    <xf fontId="24" fillId="24" borderId="10" numFmtId="166" xfId="53" applyNumberFormat="1" applyFont="1" applyFill="1" applyBorder="1" applyAlignment="1">
      <alignment horizontal="center" vertical="center" wrapText="1"/>
    </xf>
    <xf fontId="24" fillId="32" borderId="10" numFmtId="162" xfId="53" applyNumberFormat="1" applyFont="1" applyFill="1" applyBorder="1" applyAlignment="1">
      <alignment horizontal="center" vertical="center" wrapText="1"/>
    </xf>
    <xf fontId="24" fillId="31" borderId="10" numFmtId="0" xfId="0" applyFont="1" applyFill="1" applyBorder="1" applyAlignment="1">
      <alignment horizontal="center" vertical="center" wrapText="1"/>
    </xf>
    <xf fontId="24" fillId="31" borderId="10" numFmtId="49" xfId="0" applyNumberFormat="1" applyFont="1" applyFill="1" applyBorder="1" applyAlignment="1">
      <alignment horizontal="center" vertical="center" wrapText="1"/>
    </xf>
    <xf fontId="24" fillId="30" borderId="0" numFmtId="0" xfId="0" applyFont="1" applyFill="1" applyAlignment="1">
      <alignment horizontal="center" vertical="center" wrapText="1"/>
    </xf>
    <xf fontId="24" fillId="30" borderId="10" numFmtId="0" xfId="0" applyFont="1" applyFill="1" applyBorder="1" applyAlignment="1">
      <alignment horizontal="center" vertical="center" wrapText="1"/>
    </xf>
    <xf fontId="24" fillId="30" borderId="10" numFmtId="165" xfId="0" applyNumberFormat="1" applyFont="1" applyFill="1" applyBorder="1" applyAlignment="1">
      <alignment horizontal="center" vertical="center" wrapText="1"/>
    </xf>
    <xf fontId="25" fillId="30" borderId="10" numFmtId="0" xfId="0" applyFont="1" applyFill="1" applyBorder="1" applyAlignment="1">
      <alignment horizontal="center" vertical="center" wrapText="1"/>
    </xf>
    <xf fontId="25" fillId="30" borderId="10" numFmtId="49" xfId="0" applyNumberFormat="1" applyFont="1" applyFill="1" applyBorder="1" applyAlignment="1">
      <alignment horizontal="center" vertical="center" wrapText="1"/>
    </xf>
    <xf fontId="24" fillId="30" borderId="10" numFmtId="162" xfId="53" applyNumberFormat="1" applyFont="1" applyFill="1" applyBorder="1" applyAlignment="1">
      <alignment horizontal="center" vertical="center" wrapText="1"/>
    </xf>
    <xf fontId="24" fillId="30" borderId="10" numFmtId="49" xfId="0" applyNumberFormat="1" applyFont="1" applyFill="1" applyBorder="1" applyAlignment="1">
      <alignment horizontal="center" vertical="center" wrapText="1"/>
    </xf>
    <xf fontId="27" fillId="30" borderId="10" numFmtId="0" xfId="0" applyFont="1" applyFill="1" applyBorder="1" applyAlignment="1">
      <alignment horizontal="center" vertical="center" wrapText="1"/>
    </xf>
    <xf fontId="24" fillId="30" borderId="0" numFmtId="4" xfId="0" applyNumberFormat="1" applyFont="1" applyFill="1" applyAlignment="1">
      <alignment horizontal="center" vertical="center" wrapText="1"/>
    </xf>
    <xf fontId="24" fillId="25" borderId="10" numFmtId="165" xfId="0" applyNumberFormat="1" applyFont="1" applyFill="1" applyBorder="1" applyAlignment="1">
      <alignment horizontal="center" vertical="center" wrapText="1"/>
    </xf>
    <xf fontId="25" fillId="25" borderId="10" numFmtId="0" xfId="0" applyFont="1" applyFill="1" applyBorder="1" applyAlignment="1">
      <alignment horizontal="center" vertical="center" wrapText="1"/>
    </xf>
    <xf fontId="25" fillId="25" borderId="10" numFmtId="49" xfId="0" applyNumberFormat="1" applyFont="1" applyFill="1" applyBorder="1" applyAlignment="1">
      <alignment horizontal="center" vertical="center" wrapText="1"/>
    </xf>
    <xf fontId="24" fillId="35" borderId="10" numFmtId="0" xfId="0" applyFont="1" applyFill="1" applyBorder="1" applyAlignment="1">
      <alignment horizontal="center" vertical="center" wrapText="1"/>
    </xf>
    <xf fontId="24" fillId="35" borderId="10" numFmtId="49" xfId="0" applyNumberFormat="1" applyFont="1" applyFill="1" applyBorder="1" applyAlignment="1">
      <alignment horizontal="center" vertical="center" wrapText="1"/>
    </xf>
    <xf fontId="24" fillId="35" borderId="10" numFmtId="162" xfId="53" applyNumberFormat="1" applyFont="1" applyFill="1" applyBorder="1" applyAlignment="1">
      <alignment horizontal="center" vertical="center" wrapText="1"/>
    </xf>
    <xf fontId="22" fillId="33" borderId="0" numFmtId="0" xfId="0" applyFont="1" applyFill="1" applyAlignment="1">
      <alignment horizontal="center" vertical="center"/>
    </xf>
    <xf fontId="24" fillId="33" borderId="10" numFmtId="165" xfId="0" applyNumberFormat="1" applyFont="1" applyFill="1" applyBorder="1" applyAlignment="1">
      <alignment horizontal="center" vertical="center" wrapText="1"/>
    </xf>
    <xf fontId="25" fillId="33" borderId="10" numFmtId="0" xfId="0" applyFont="1" applyFill="1" applyBorder="1" applyAlignment="1">
      <alignment horizontal="center" vertical="center" wrapText="1"/>
    </xf>
    <xf fontId="25" fillId="33" borderId="10" numFmtId="49" xfId="0" applyNumberFormat="1" applyFont="1" applyFill="1" applyBorder="1" applyAlignment="1">
      <alignment horizontal="center" vertical="center" wrapText="1"/>
    </xf>
    <xf fontId="24" fillId="33" borderId="10" numFmtId="162" xfId="53" applyNumberFormat="1" applyFont="1" applyFill="1" applyBorder="1" applyAlignment="1">
      <alignment horizontal="center" vertical="center" wrapText="1"/>
    </xf>
    <xf fontId="27" fillId="0" borderId="0" numFmtId="0" xfId="0" applyFont="1" applyAlignment="1">
      <alignment horizontal="center" vertical="center"/>
    </xf>
    <xf fontId="27" fillId="0" borderId="0" numFmtId="0" xfId="0" applyFont="1" applyAlignment="1">
      <alignment horizontal="justify" vertical="top" wrapText="1"/>
    </xf>
    <xf fontId="27" fillId="0" borderId="0" numFmtId="4" xfId="0" applyNumberFormat="1" applyFont="1" applyAlignment="1">
      <alignment horizontal="center" vertical="center"/>
    </xf>
    <xf fontId="28" fillId="0" borderId="0" numFmtId="0" xfId="0" applyFont="1" applyAlignment="1">
      <alignment horizontal="center" vertical="center"/>
    </xf>
    <xf fontId="24" fillId="36" borderId="10" numFmtId="0" xfId="0" applyFont="1" applyFill="1" applyBorder="1" applyAlignment="1">
      <alignment horizontal="center" vertical="center" wrapText="1"/>
    </xf>
    <xf fontId="27" fillId="36" borderId="10" numFmtId="4" xfId="0" applyNumberFormat="1" applyFont="1" applyFill="1" applyBorder="1" applyAlignment="1">
      <alignment horizontal="center" vertical="center"/>
    </xf>
    <xf fontId="27" fillId="0" borderId="12" numFmtId="0" xfId="0" applyFont="1" applyBorder="1" applyAlignment="1">
      <alignment horizontal="center" vertical="center" wrapText="1"/>
    </xf>
    <xf fontId="27" fillId="0" borderId="10" numFmtId="0" xfId="0" applyFont="1" applyBorder="1" applyAlignment="1">
      <alignment horizontal="center" vertical="center"/>
    </xf>
    <xf fontId="24" fillId="0" borderId="10" numFmtId="0" xfId="0" applyFont="1" applyBorder="1" applyAlignment="1">
      <alignment horizontal="center" vertical="center" wrapText="1"/>
    </xf>
    <xf fontId="24" fillId="0" borderId="0" numFmtId="49" xfId="0" applyNumberFormat="1" applyFont="1" applyAlignment="1">
      <alignment horizontal="center" vertical="center" wrapText="1"/>
    </xf>
    <xf fontId="28" fillId="0" borderId="0" numFmtId="162" xfId="53" applyNumberFormat="1" applyFont="1" applyAlignment="1">
      <alignment horizontal="center" vertical="center"/>
    </xf>
    <xf fontId="24" fillId="28" borderId="10" numFmtId="0" xfId="0" applyFont="1" applyFill="1" applyBorder="1" applyAlignment="1">
      <alignment horizontal="center" vertical="center" wrapText="1"/>
    </xf>
    <xf fontId="24" fillId="28" borderId="10" numFmtId="49" xfId="0" applyNumberFormat="1" applyFont="1" applyFill="1" applyBorder="1" applyAlignment="1">
      <alignment horizontal="center" vertical="center" wrapText="1"/>
    </xf>
    <xf fontId="28" fillId="0" borderId="0" numFmtId="0" xfId="0" applyFont="1" applyAlignment="1">
      <alignment vertical="center"/>
    </xf>
    <xf fontId="27" fillId="25" borderId="10" numFmtId="4" xfId="0" applyNumberFormat="1" applyFont="1" applyFill="1" applyBorder="1" applyAlignment="1">
      <alignment horizontal="center" vertical="center"/>
    </xf>
    <xf fontId="27" fillId="25" borderId="10" numFmtId="162" xfId="53" applyNumberFormat="1" applyFont="1" applyFill="1" applyBorder="1" applyAlignment="1">
      <alignment horizontal="center" vertical="center"/>
    </xf>
    <xf fontId="27" fillId="25" borderId="12" numFmtId="0" xfId="0" applyFont="1" applyFill="1" applyBorder="1" applyAlignment="1">
      <alignment horizontal="center" vertical="center" wrapText="1"/>
    </xf>
    <xf fontId="28" fillId="0" borderId="0" numFmtId="162" xfId="53" applyNumberFormat="1" applyFont="1" applyAlignment="1">
      <alignment vertical="center"/>
    </xf>
    <xf fontId="24" fillId="0" borderId="10" numFmtId="165" xfId="0" applyNumberFormat="1" applyFont="1" applyBorder="1" applyAlignment="1">
      <alignment horizontal="center" vertical="center" wrapText="1"/>
    </xf>
    <xf fontId="25" fillId="0" borderId="10" numFmtId="0" xfId="0" applyFont="1" applyBorder="1" applyAlignment="1">
      <alignment horizontal="center" vertical="center" wrapText="1"/>
    </xf>
    <xf fontId="25" fillId="0" borderId="10" numFmtId="49" xfId="0" applyNumberFormat="1" applyFont="1" applyBorder="1" applyAlignment="1">
      <alignment horizontal="center" vertical="center" wrapText="1"/>
    </xf>
    <xf fontId="24" fillId="0" borderId="10" numFmtId="162" xfId="53" applyNumberFormat="1" applyFont="1" applyBorder="1" applyAlignment="1">
      <alignment horizontal="center" vertical="center" wrapText="1"/>
    </xf>
    <xf fontId="24" fillId="25" borderId="10" numFmtId="49" xfId="0" applyNumberFormat="1" applyFont="1" applyFill="1" applyBorder="1" applyAlignment="1">
      <alignment horizontal="center" vertical="center" wrapText="1"/>
    </xf>
    <xf fontId="24" fillId="28" borderId="10" numFmtId="162" xfId="53" applyNumberFormat="1" applyFont="1" applyFill="1" applyBorder="1" applyAlignment="1">
      <alignment horizontal="center" vertical="center" wrapText="1"/>
    </xf>
    <xf fontId="24" fillId="33" borderId="0" numFmtId="0" xfId="0" applyFont="1" applyFill="1" applyAlignment="1">
      <alignment horizontal="center" vertical="center" wrapText="1"/>
    </xf>
    <xf fontId="24" fillId="33" borderId="0" numFmtId="4" xfId="0" applyNumberFormat="1" applyFont="1" applyFill="1" applyAlignment="1">
      <alignment horizontal="center" vertical="center" wrapText="1"/>
    </xf>
    <xf fontId="27" fillId="0" borderId="13" numFmtId="0" xfId="0" applyFont="1" applyBorder="1" applyAlignment="1">
      <alignment horizontal="center" vertical="center" wrapText="1"/>
    </xf>
    <xf fontId="28" fillId="29" borderId="0" numFmtId="0" xfId="0" applyFont="1" applyFill="1"/>
    <xf fontId="24" fillId="24" borderId="10" numFmtId="17" xfId="0" applyNumberFormat="1" applyFont="1" applyFill="1" applyBorder="1" applyAlignment="1">
      <alignment horizontal="center" vertical="center" wrapText="1"/>
    </xf>
    <xf fontId="24" fillId="28" borderId="0" numFmtId="0" xfId="0" applyFont="1" applyFill="1" applyAlignment="1">
      <alignment horizontal="center" vertical="center" wrapText="1"/>
    </xf>
    <xf fontId="24" fillId="28" borderId="10" numFmtId="165" xfId="0" applyNumberFormat="1" applyFont="1" applyFill="1" applyBorder="1" applyAlignment="1">
      <alignment horizontal="center" vertical="center" wrapText="1"/>
    </xf>
    <xf fontId="25" fillId="28" borderId="10" numFmtId="0" xfId="0" applyFont="1" applyFill="1" applyBorder="1" applyAlignment="1">
      <alignment horizontal="center" vertical="center" wrapText="1"/>
    </xf>
    <xf fontId="25" fillId="28" borderId="10" numFmtId="49" xfId="0" applyNumberFormat="1" applyFont="1" applyFill="1" applyBorder="1" applyAlignment="1">
      <alignment horizontal="center" vertical="center" wrapText="1"/>
    </xf>
    <xf fontId="24" fillId="28" borderId="0" numFmtId="4" xfId="0" applyNumberFormat="1" applyFont="1" applyFill="1" applyAlignment="1">
      <alignment horizontal="center" vertical="center" wrapText="1"/>
    </xf>
    <xf fontId="24" fillId="24" borderId="10" numFmtId="0" xfId="42" applyFont="1" applyFill="1" applyBorder="1" applyAlignment="1">
      <alignment horizontal="center" vertical="center" wrapText="1"/>
    </xf>
    <xf fontId="28" fillId="34" borderId="0" numFmtId="0" xfId="0" applyFont="1" applyFill="1"/>
    <xf fontId="24" fillId="34" borderId="10" numFmtId="0" xfId="0" applyFont="1" applyFill="1" applyBorder="1" applyAlignment="1">
      <alignment horizontal="center" vertical="center" wrapText="1"/>
    </xf>
    <xf fontId="24" fillId="34" borderId="10" numFmtId="165" xfId="0" applyNumberFormat="1" applyFont="1" applyFill="1" applyBorder="1" applyAlignment="1">
      <alignment horizontal="center" vertical="center" wrapText="1"/>
    </xf>
    <xf fontId="25" fillId="34" borderId="10" numFmtId="0" xfId="0" applyFont="1" applyFill="1" applyBorder="1" applyAlignment="1">
      <alignment horizontal="center" vertical="center" wrapText="1"/>
    </xf>
    <xf fontId="25" fillId="34" borderId="10" numFmtId="49" xfId="0" applyNumberFormat="1" applyFont="1" applyFill="1" applyBorder="1" applyAlignment="1">
      <alignment horizontal="center" vertical="center" wrapText="1"/>
    </xf>
    <xf fontId="24" fillId="34" borderId="10" numFmtId="162" xfId="53" applyNumberFormat="1" applyFont="1" applyFill="1" applyBorder="1" applyAlignment="1">
      <alignment horizontal="center" vertical="center" wrapText="1"/>
    </xf>
    <xf fontId="24" fillId="35" borderId="10" numFmtId="165" xfId="0" applyNumberFormat="1" applyFont="1" applyFill="1" applyBorder="1" applyAlignment="1">
      <alignment horizontal="center" vertical="center" wrapText="1"/>
    </xf>
    <xf fontId="25" fillId="35" borderId="10" numFmtId="49" xfId="0" applyNumberFormat="1" applyFont="1" applyFill="1" applyBorder="1" applyAlignment="1">
      <alignment horizontal="center" vertical="center" wrapText="1"/>
    </xf>
    <xf fontId="24" fillId="32" borderId="0" numFmtId="0" xfId="0" applyFont="1" applyFill="1" applyAlignment="1">
      <alignment horizontal="center" vertical="center" wrapText="1"/>
    </xf>
    <xf fontId="24" fillId="32" borderId="10" numFmtId="165" xfId="0" applyNumberFormat="1" applyFont="1" applyFill="1" applyBorder="1" applyAlignment="1">
      <alignment horizontal="center" vertical="center" wrapText="1"/>
    </xf>
    <xf fontId="25" fillId="32" borderId="10" numFmtId="49" xfId="0" applyNumberFormat="1" applyFont="1" applyFill="1" applyBorder="1" applyAlignment="1">
      <alignment horizontal="center" vertical="center" wrapText="1"/>
    </xf>
    <xf fontId="24" fillId="32" borderId="0" numFmtId="4" xfId="0" applyNumberFormat="1" applyFont="1" applyFill="1" applyAlignment="1">
      <alignment horizontal="center" vertical="center" wrapText="1"/>
    </xf>
    <xf fontId="1" fillId="0" borderId="0" numFmtId="0" xfId="44" applyFont="1"/>
    <xf fontId="24" fillId="24" borderId="10" numFmtId="165" xfId="42" applyNumberFormat="1" applyFont="1" applyFill="1" applyBorder="1" applyAlignment="1">
      <alignment horizontal="center" vertical="center" wrapText="1"/>
    </xf>
    <xf fontId="25" fillId="24" borderId="10" numFmtId="49" xfId="42" applyNumberFormat="1" applyFont="1" applyFill="1" applyBorder="1" applyAlignment="1">
      <alignment horizontal="center" vertical="center" wrapText="1"/>
    </xf>
    <xf fontId="24" fillId="24" borderId="10" numFmtId="164" xfId="55" applyNumberFormat="1" applyFont="1" applyFill="1" applyBorder="1" applyAlignment="1">
      <alignment horizontal="center" vertical="center" wrapText="1"/>
    </xf>
    <xf fontId="24" fillId="30" borderId="10" numFmtId="0" xfId="42" applyFont="1" applyFill="1" applyBorder="1" applyAlignment="1">
      <alignment horizontal="center" vertical="center" wrapText="1"/>
    </xf>
    <xf fontId="24" fillId="24" borderId="10" numFmtId="49" xfId="42" applyNumberFormat="1" applyFont="1" applyFill="1" applyBorder="1" applyAlignment="1">
      <alignment horizontal="center" vertical="center" wrapText="1"/>
    </xf>
    <xf fontId="29" fillId="29" borderId="10" numFmtId="0" xfId="42" applyFont="1" applyFill="1" applyBorder="1" applyAlignment="1">
      <alignment horizontal="center" vertical="center" wrapText="1"/>
    </xf>
    <xf fontId="29" fillId="24" borderId="10" numFmtId="0" xfId="42" applyFont="1" applyFill="1" applyBorder="1" applyAlignment="1">
      <alignment horizontal="center" vertical="center" wrapText="1"/>
    </xf>
    <xf fontId="29" fillId="24" borderId="10" numFmtId="165" xfId="42" applyNumberFormat="1" applyFont="1" applyFill="1" applyBorder="1" applyAlignment="1">
      <alignment horizontal="center" vertical="center" wrapText="1"/>
    </xf>
    <xf fontId="30" fillId="24" borderId="10" numFmtId="0" xfId="42" applyFont="1" applyFill="1" applyBorder="1" applyAlignment="1">
      <alignment horizontal="center" vertical="center" wrapText="1"/>
    </xf>
    <xf fontId="30" fillId="24" borderId="10" numFmtId="49" xfId="42" applyNumberFormat="1" applyFont="1" applyFill="1" applyBorder="1" applyAlignment="1">
      <alignment horizontal="center" vertical="center" wrapText="1"/>
    </xf>
    <xf fontId="29" fillId="24" borderId="10" numFmtId="164" xfId="55" applyNumberFormat="1" applyFont="1" applyFill="1" applyBorder="1" applyAlignment="1">
      <alignment horizontal="center" vertical="center" wrapText="1"/>
    </xf>
    <xf fontId="29" fillId="24" borderId="10" numFmtId="49" xfId="42" applyNumberFormat="1" applyFont="1" applyFill="1" applyBorder="1" applyAlignment="1">
      <alignment horizontal="center" vertical="center" wrapText="1"/>
    </xf>
    <xf fontId="24" fillId="30" borderId="10" numFmtId="164" xfId="55" applyNumberFormat="1" applyFont="1" applyFill="1" applyBorder="1" applyAlignment="1">
      <alignment horizontal="center" vertical="center" wrapText="1"/>
    </xf>
    <xf fontId="24" fillId="30" borderId="10" numFmtId="49" xfId="42" applyNumberFormat="1" applyFont="1" applyFill="1" applyBorder="1" applyAlignment="1">
      <alignment horizontal="center" vertical="center" wrapText="1"/>
    </xf>
    <xf fontId="29" fillId="37" borderId="10" numFmtId="0" xfId="42" applyFont="1" applyFill="1" applyBorder="1" applyAlignment="1">
      <alignment horizontal="center" vertical="center" wrapText="1"/>
    </xf>
    <xf fontId="24" fillId="37" borderId="10" numFmtId="49" xfId="42" applyNumberFormat="1" applyFont="1" applyFill="1" applyBorder="1" applyAlignment="1">
      <alignment horizontal="center" vertical="center" wrapText="1"/>
    </xf>
    <xf fontId="29" fillId="33" borderId="10" numFmtId="0" xfId="42" applyFont="1" applyFill="1" applyBorder="1" applyAlignment="1">
      <alignment horizontal="center" vertical="center" wrapText="1"/>
    </xf>
    <xf fontId="29" fillId="33" borderId="10" numFmtId="49" xfId="42" applyNumberFormat="1" applyFont="1" applyFill="1" applyBorder="1" applyAlignment="1">
      <alignment horizontal="center" vertical="center" wrapText="1"/>
    </xf>
    <xf fontId="22" fillId="36" borderId="0" numFmtId="0" xfId="0" applyFont="1" applyFill="1" applyAlignment="1">
      <alignment horizontal="center" vertical="center"/>
    </xf>
    <xf fontId="24" fillId="36" borderId="10" numFmtId="162" xfId="53" applyNumberFormat="1" applyFont="1" applyFill="1" applyBorder="1" applyAlignment="1">
      <alignment horizontal="center" vertical="center" wrapText="1"/>
    </xf>
    <xf fontId="24" fillId="24" borderId="12" numFmtId="167" xfId="0" applyNumberFormat="1" applyFont="1" applyFill="1" applyBorder="1" applyAlignment="1">
      <alignment horizontal="center" vertical="center" wrapText="1"/>
    </xf>
    <xf fontId="24" fillId="0" borderId="12" numFmtId="0" xfId="0" applyFont="1" applyBorder="1" applyAlignment="1">
      <alignment horizontal="center" vertical="center" wrapText="1"/>
    </xf>
    <xf fontId="27" fillId="24" borderId="0" numFmtId="0" xfId="0" applyFont="1" applyFill="1" applyAlignment="1">
      <alignment horizontal="center" vertical="center"/>
    </xf>
    <xf fontId="27" fillId="35" borderId="10" numFmtId="49" xfId="0" applyNumberFormat="1" applyFont="1" applyFill="1" applyBorder="1" applyAlignment="1">
      <alignment horizontal="center" vertical="center" wrapText="1"/>
    </xf>
    <xf fontId="27" fillId="24" borderId="10" numFmtId="49" xfId="0" applyNumberFormat="1" applyFont="1" applyFill="1" applyBorder="1" applyAlignment="1">
      <alignment horizontal="center" vertical="center" wrapText="1"/>
    </xf>
    <xf fontId="27" fillId="24" borderId="10" numFmtId="0" xfId="0" applyFont="1" applyFill="1" applyBorder="1" applyAlignment="1">
      <alignment horizontal="justify" vertical="top" wrapText="1"/>
    </xf>
    <xf fontId="27" fillId="24" borderId="0" numFmtId="4" xfId="0" applyNumberFormat="1" applyFont="1" applyFill="1" applyAlignment="1">
      <alignment horizontal="center" vertical="center"/>
    </xf>
    <xf fontId="27" fillId="24" borderId="10" numFmtId="162" xfId="53" applyNumberFormat="1" applyFont="1" applyFill="1" applyBorder="1" applyAlignment="1">
      <alignment horizontal="center" vertical="center"/>
    </xf>
    <xf fontId="27" fillId="30" borderId="10" numFmtId="49" xfId="0" applyNumberFormat="1" applyFont="1" applyFill="1" applyBorder="1" applyAlignment="1">
      <alignment horizontal="center" vertical="center" wrapText="1"/>
    </xf>
    <xf fontId="31" fillId="33" borderId="0" numFmtId="0" xfId="0" applyFont="1" applyFill="1" applyAlignment="1">
      <alignment horizontal="center" vertical="center"/>
    </xf>
    <xf fontId="25" fillId="35" borderId="10" numFmtId="0" xfId="0" applyFont="1" applyFill="1" applyBorder="1" applyAlignment="1">
      <alignment horizontal="center" vertical="center" wrapText="1"/>
    </xf>
    <xf fontId="31" fillId="33" borderId="10" numFmtId="0" xfId="0" applyFont="1" applyFill="1" applyBorder="1" applyAlignment="1">
      <alignment horizontal="center" vertical="center"/>
    </xf>
    <xf fontId="27" fillId="27" borderId="10" numFmtId="49" xfId="0" applyNumberFormat="1" applyFont="1" applyFill="1" applyBorder="1" applyAlignment="1">
      <alignment horizontal="center" vertical="center" wrapText="1"/>
    </xf>
    <xf fontId="28" fillId="24" borderId="0" numFmtId="0" xfId="0" applyFont="1" applyFill="1" applyAlignment="1">
      <alignment horizontal="center" vertical="center"/>
    </xf>
    <xf fontId="27" fillId="36" borderId="10" numFmtId="0" xfId="0" applyFont="1" applyFill="1" applyBorder="1" applyAlignment="1">
      <alignment horizontal="center" vertical="center" wrapText="1"/>
    </xf>
    <xf fontId="27" fillId="24" borderId="10" numFmtId="165" xfId="0" applyNumberFormat="1" applyFont="1" applyFill="1" applyBorder="1" applyAlignment="1">
      <alignment horizontal="center" vertical="center" wrapText="1"/>
    </xf>
    <xf fontId="26" fillId="24" borderId="10" numFmtId="165" xfId="0" applyNumberFormat="1" applyFont="1" applyFill="1" applyBorder="1" applyAlignment="1">
      <alignment horizontal="center" vertical="center" wrapText="1"/>
    </xf>
    <xf fontId="27" fillId="24" borderId="10" numFmtId="0" xfId="0" applyFont="1" applyFill="1" applyBorder="1" applyAlignment="1">
      <alignment horizontal="center" vertical="center"/>
    </xf>
    <xf fontId="27" fillId="24" borderId="10" numFmtId="2" xfId="0" applyNumberFormat="1" applyFont="1" applyFill="1" applyBorder="1" applyAlignment="1">
      <alignment horizontal="center" vertical="center"/>
    </xf>
    <xf fontId="27" fillId="24" borderId="12" numFmtId="0" xfId="0" applyFont="1" applyFill="1" applyBorder="1" applyAlignment="1">
      <alignment horizontal="center" vertical="center" wrapText="1"/>
    </xf>
    <xf fontId="24" fillId="24" borderId="0" numFmtId="49" xfId="0" applyNumberFormat="1" applyFont="1" applyFill="1" applyAlignment="1">
      <alignment horizontal="center" vertical="center" wrapText="1"/>
    </xf>
    <xf fontId="28" fillId="24" borderId="0" numFmtId="162" xfId="53" applyNumberFormat="1" applyFont="1" applyFill="1" applyAlignment="1">
      <alignment horizontal="center" vertical="center"/>
    </xf>
    <xf fontId="28" fillId="24" borderId="0" numFmtId="0" xfId="0" applyFont="1" applyFill="1" applyAlignment="1">
      <alignment vertical="center"/>
    </xf>
    <xf fontId="27" fillId="25" borderId="10" numFmtId="0" xfId="0" applyFont="1" applyFill="1" applyBorder="1" applyAlignment="1">
      <alignment horizontal="center" vertical="center" wrapText="1"/>
    </xf>
    <xf fontId="24" fillId="24" borderId="12" numFmtId="165" xfId="0" applyNumberFormat="1" applyFont="1" applyFill="1" applyBorder="1" applyAlignment="1">
      <alignment horizontal="center" vertical="center" wrapText="1"/>
    </xf>
    <xf fontId="27" fillId="24" borderId="10" numFmtId="4" xfId="0" applyNumberFormat="1" applyFont="1" applyFill="1" applyBorder="1" applyAlignment="1">
      <alignment horizontal="center" vertical="center"/>
    </xf>
    <xf fontId="28" fillId="24" borderId="0" numFmtId="162" xfId="53" applyNumberFormat="1" applyFont="1" applyFill="1" applyAlignment="1">
      <alignment vertical="center"/>
    </xf>
    <xf fontId="25" fillId="24" borderId="10" numFmtId="0" xfId="45" applyFont="1" applyFill="1" applyBorder="1" applyAlignment="1">
      <alignment horizontal="center" vertical="center" wrapText="1"/>
    </xf>
    <xf fontId="24" fillId="25" borderId="12" numFmtId="0" xfId="0" applyFont="1" applyFill="1" applyBorder="1" applyAlignment="1">
      <alignment horizontal="center" vertical="center" wrapText="1"/>
    </xf>
    <xf fontId="24" fillId="24" borderId="10" numFmtId="0" xfId="45" applyFont="1" applyFill="1" applyBorder="1" applyAlignment="1">
      <alignment horizontal="center" vertical="center" wrapText="1"/>
    </xf>
    <xf fontId="24" fillId="24" borderId="12" numFmtId="0" xfId="0" applyFont="1" applyFill="1" applyBorder="1" applyAlignment="1">
      <alignment horizontal="center" vertical="center" wrapText="1"/>
    </xf>
    <xf fontId="24" fillId="24" borderId="12" numFmtId="162" xfId="53" applyNumberFormat="1" applyFont="1" applyFill="1" applyBorder="1" applyAlignment="1">
      <alignment horizontal="center" vertical="center" wrapText="1"/>
    </xf>
    <xf fontId="24" fillId="25" borderId="12" numFmtId="162" xfId="53" applyNumberFormat="1" applyFont="1" applyFill="1" applyBorder="1" applyAlignment="1">
      <alignment horizontal="center" vertical="center" wrapText="1"/>
    </xf>
    <xf fontId="24" fillId="36" borderId="10" numFmtId="165" xfId="0" applyNumberFormat="1" applyFont="1" applyFill="1" applyBorder="1" applyAlignment="1">
      <alignment horizontal="center" vertical="center" wrapText="1"/>
    </xf>
    <xf fontId="25" fillId="36" borderId="10" numFmtId="0" xfId="0" applyFont="1" applyFill="1" applyBorder="1" applyAlignment="1">
      <alignment horizontal="center" vertical="center" wrapText="1"/>
    </xf>
    <xf fontId="25" fillId="36" borderId="10" numFmtId="49" xfId="0" applyNumberFormat="1" applyFont="1" applyFill="1" applyBorder="1" applyAlignment="1">
      <alignment horizontal="center" vertical="center" wrapText="1"/>
    </xf>
    <xf fontId="0" fillId="24" borderId="0" numFmtId="0" xfId="0" applyFill="1"/>
    <xf fontId="25" fillId="26" borderId="10" numFmtId="0" xfId="0" applyFont="1" applyFill="1" applyBorder="1" applyAlignment="1">
      <alignment horizontal="center" vertical="center" wrapText="1"/>
    </xf>
    <xf fontId="25" fillId="26" borderId="10" numFmtId="49" xfId="0" applyNumberFormat="1" applyFont="1" applyFill="1" applyBorder="1" applyAlignment="1">
      <alignment horizontal="center" vertical="center" wrapText="1"/>
    </xf>
    <xf fontId="27" fillId="33" borderId="10" numFmtId="49" xfId="0" applyNumberFormat="1" applyFont="1" applyFill="1" applyBorder="1" applyAlignment="1">
      <alignment horizontal="center" vertical="center" wrapText="1"/>
    </xf>
    <xf fontId="27" fillId="24" borderId="12" numFmtId="49" xfId="0" applyNumberFormat="1" applyFont="1" applyFill="1" applyBorder="1" applyAlignment="1">
      <alignment horizontal="center" vertical="center" wrapText="1"/>
    </xf>
    <xf fontId="31" fillId="24" borderId="10" numFmtId="0" xfId="0" applyFont="1" applyFill="1" applyBorder="1" applyAlignment="1">
      <alignment horizontal="center" vertical="center"/>
    </xf>
    <xf fontId="25" fillId="32" borderId="10" numFmtId="0" xfId="0" applyFont="1" applyFill="1" applyBorder="1" applyAlignment="1">
      <alignment horizontal="center" vertical="center" wrapText="1"/>
    </xf>
    <xf fontId="31" fillId="32" borderId="10" numFmtId="49" xfId="0" applyNumberFormat="1" applyFont="1" applyFill="1" applyBorder="1" applyAlignment="1">
      <alignment horizontal="center" vertical="center" wrapText="1"/>
    </xf>
    <xf fontId="27" fillId="24" borderId="14" numFmtId="4" xfId="0" applyNumberFormat="1" applyFont="1" applyFill="1" applyBorder="1" applyAlignment="1">
      <alignment horizontal="center" vertical="center"/>
    </xf>
    <xf fontId="24" fillId="24" borderId="12" numFmtId="49" xfId="0" applyNumberFormat="1" applyFont="1" applyFill="1" applyBorder="1" applyAlignment="1">
      <alignment horizontal="center" vertical="center" wrapText="1"/>
    </xf>
    <xf fontId="24" fillId="0" borderId="12" numFmtId="167" xfId="0" applyNumberFormat="1" applyFont="1" applyBorder="1" applyAlignment="1">
      <alignment horizontal="center" vertical="center" wrapText="1"/>
    </xf>
    <xf fontId="27" fillId="0" borderId="10" numFmtId="165" xfId="40" applyNumberFormat="1" applyFont="1" applyBorder="1" applyAlignment="1">
      <alignment horizontal="center" vertical="center" wrapText="1"/>
    </xf>
    <xf fontId="27" fillId="0" borderId="10" numFmtId="165" xfId="0" applyNumberFormat="1" applyFont="1" applyBorder="1" applyAlignment="1">
      <alignment horizontal="center" vertical="center" wrapText="1"/>
    </xf>
    <xf fontId="24" fillId="29" borderId="12" numFmtId="167" xfId="0" applyNumberFormat="1" applyFont="1" applyFill="1" applyBorder="1" applyAlignment="1">
      <alignment horizontal="center" vertical="center" wrapText="1"/>
    </xf>
    <xf fontId="24" fillId="0" borderId="12" numFmtId="165" xfId="0" applyNumberFormat="1" applyFont="1" applyBorder="1" applyAlignment="1">
      <alignment horizontal="center" vertical="center" wrapText="1"/>
    </xf>
    <xf fontId="27" fillId="0" borderId="10" numFmtId="0" xfId="0" applyFont="1" applyBorder="1" applyAlignment="1">
      <alignment horizontal="center" vertical="center" wrapText="1"/>
    </xf>
    <xf fontId="27" fillId="29" borderId="12" numFmtId="0" xfId="0" applyFont="1" applyFill="1" applyBorder="1" applyAlignment="1">
      <alignment horizontal="center" vertical="center" wrapText="1"/>
    </xf>
    <xf fontId="24" fillId="31" borderId="10" numFmtId="162" xfId="53" applyNumberFormat="1" applyFont="1" applyFill="1" applyBorder="1" applyAlignment="1">
      <alignment horizontal="center" vertical="center" wrapText="1"/>
    </xf>
    <xf fontId="27" fillId="29" borderId="10" numFmtId="0" xfId="0" applyFont="1" applyFill="1" applyBorder="1" applyAlignment="1">
      <alignment horizontal="center" vertical="center" wrapText="1"/>
    </xf>
    <xf fontId="24" fillId="29" borderId="10" numFmtId="165" xfId="0" applyNumberFormat="1" applyFont="1" applyFill="1" applyBorder="1" applyAlignment="1">
      <alignment horizontal="center" vertical="center" wrapText="1"/>
    </xf>
    <xf fontId="27" fillId="29" borderId="12" numFmtId="2" xfId="0" applyNumberFormat="1" applyFont="1" applyFill="1" applyBorder="1" applyAlignment="1">
      <alignment horizontal="center" vertical="center"/>
    </xf>
    <xf fontId="24" fillId="25" borderId="0" numFmtId="0" xfId="0" applyFont="1" applyFill="1" applyAlignment="1">
      <alignment horizontal="center" vertical="center" wrapText="1"/>
    </xf>
    <xf fontId="24" fillId="25" borderId="0" numFmtId="4" xfId="0" applyNumberFormat="1" applyFont="1" applyFill="1" applyAlignment="1">
      <alignment horizontal="center" vertical="center" wrapText="1"/>
    </xf>
    <xf fontId="24" fillId="37" borderId="10" numFmtId="0" xfId="0" applyFont="1" applyFill="1" applyBorder="1" applyAlignment="1">
      <alignment horizontal="center" vertical="center" wrapText="1"/>
    </xf>
    <xf fontId="27" fillId="37" borderId="10" numFmtId="167" xfId="0" applyNumberFormat="1" applyFont="1" applyFill="1" applyBorder="1" applyAlignment="1">
      <alignment horizontal="center" vertical="center" wrapText="1"/>
    </xf>
    <xf fontId="1" fillId="37" borderId="0" numFmtId="0" xfId="0" applyFont="1" applyFill="1"/>
    <xf fontId="24" fillId="37" borderId="10" numFmtId="0" xfId="42" applyFont="1" applyFill="1" applyBorder="1" applyAlignment="1">
      <alignment horizontal="center" vertical="center" wrapText="1"/>
    </xf>
    <xf fontId="24" fillId="37" borderId="10" numFmtId="165" xfId="42" applyNumberFormat="1" applyFont="1" applyFill="1" applyBorder="1" applyAlignment="1">
      <alignment horizontal="center" vertical="center" wrapText="1"/>
    </xf>
    <xf fontId="27" fillId="37" borderId="12" numFmtId="165" xfId="0" applyNumberFormat="1" applyFont="1" applyFill="1" applyBorder="1" applyAlignment="1">
      <alignment horizontal="center" vertical="center" wrapText="1"/>
    </xf>
    <xf fontId="24" fillId="37" borderId="10" numFmtId="164" xfId="55" applyNumberFormat="1" applyFont="1" applyFill="1" applyBorder="1" applyAlignment="1">
      <alignment horizontal="center" vertical="center" wrapText="1"/>
    </xf>
    <xf fontId="28" fillId="35" borderId="0" numFmtId="0" xfId="0" applyFont="1" applyFill="1"/>
    <xf fontId="28" fillId="25" borderId="0" numFmtId="0" xfId="0" applyFont="1" applyFill="1"/>
    <xf fontId="25" fillId="24" borderId="10" numFmtId="165" xfId="0" applyNumberFormat="1" applyFont="1" applyFill="1" applyBorder="1" applyAlignment="1">
      <alignment horizontal="center" vertical="center" wrapText="1"/>
    </xf>
    <xf fontId="24" fillId="24" borderId="10" numFmtId="9" xfId="0" applyNumberFormat="1" applyFont="1" applyFill="1" applyBorder="1" applyAlignment="1">
      <alignment horizontal="center" vertical="center" wrapText="1"/>
    </xf>
    <xf fontId="27" fillId="29" borderId="10" numFmtId="49" xfId="0" applyNumberFormat="1" applyFont="1" applyFill="1" applyBorder="1" applyAlignment="1">
      <alignment horizontal="center" vertical="center" wrapText="1"/>
    </xf>
    <xf fontId="24" fillId="24" borderId="10" numFmtId="162" xfId="0" applyNumberFormat="1" applyFont="1" applyFill="1" applyBorder="1" applyAlignment="1">
      <alignment horizontal="center" vertical="center" wrapText="1"/>
    </xf>
    <xf fontId="24" fillId="25" borderId="10" numFmtId="0" xfId="42" applyFont="1" applyFill="1" applyBorder="1" applyAlignment="1">
      <alignment horizontal="center" vertical="center" wrapText="1"/>
    </xf>
    <xf fontId="24" fillId="29" borderId="10" numFmtId="0" xfId="42" applyFont="1" applyFill="1" applyBorder="1" applyAlignment="1">
      <alignment horizontal="center" vertical="center" wrapText="1"/>
    </xf>
    <xf fontId="24" fillId="33" borderId="10" numFmtId="0" xfId="42" applyFont="1" applyFill="1" applyBorder="1" applyAlignment="1">
      <alignment horizontal="center" vertical="center" wrapText="1"/>
    </xf>
    <xf fontId="24" fillId="0" borderId="10" numFmtId="162" xfId="54" applyNumberFormat="1" applyFont="1" applyBorder="1" applyAlignment="1">
      <alignment horizontal="center" vertical="center" wrapText="1"/>
    </xf>
  </cellXfs>
  <cellStyles count="57">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Ввод " xfId="25" builtinId="20"/>
    <cellStyle name="Вывод" xfId="26" builtinId="21"/>
    <cellStyle name="Вычисление" xfId="27" builtinId="22"/>
    <cellStyle name="Гиперссылка" xfId="28" builtinId="8"/>
    <cellStyle name="Денежный" xfId="29" builtinId="4"/>
    <cellStyle name="Денежный [0]" xfId="30" builtinId="7"/>
    <cellStyle name="Заголовок 1" xfId="31" builtinId="16"/>
    <cellStyle name="Заголовок 2" xfId="32" builtinId="17"/>
    <cellStyle name="Заголовок 3" xfId="33" builtinId="18"/>
    <cellStyle name="Заголовок 4" xfId="34" builtinId="19"/>
    <cellStyle name="Итог" xfId="35" builtinId="25"/>
    <cellStyle name="Контрольная ячейка" xfId="36" builtinId="23"/>
    <cellStyle name="Название" xfId="37" builtinId="15"/>
    <cellStyle name="Нейтральный" xfId="38" builtinId="28"/>
    <cellStyle name="Обычный" xfId="0" builtinId="0"/>
    <cellStyle name="Обычный 10" xfId="39"/>
    <cellStyle name="Обычный 2" xfId="40"/>
    <cellStyle name="Обычный 3" xfId="41"/>
    <cellStyle name="Обычный 4" xfId="42"/>
    <cellStyle name="Обычный 5" xfId="43"/>
    <cellStyle name="Обычный_Формат ПП 2008-2010_для_БП_финал" xfId="44"/>
    <cellStyle name="Открывавшаяся гиперссылка" xfId="45" builtinId="9"/>
    <cellStyle name="Плохой" xfId="46" builtinId="27"/>
    <cellStyle name="Пояснение" xfId="47" builtinId="53"/>
    <cellStyle name="Примечание" xfId="48" builtinId="10"/>
    <cellStyle name="Процентный" xfId="49" builtinId="5"/>
    <cellStyle name="Связанная ячейка" xfId="50" builtinId="24"/>
    <cellStyle name="Текст предупреждения" xfId="51" builtinId="11"/>
    <cellStyle name="Финансовый" xfId="52" builtinId="3"/>
    <cellStyle name="Финансовый [0]" xfId="53" builtinId="6"/>
    <cellStyle name="Финансовый 2 4" xfId="54"/>
    <cellStyle name="Финансовый 3" xfId="55"/>
    <cellStyle name="Хороший" xfId="56" builtinId="26"/>
  </cellStyles>
  <dxfs count="0"/>
  <tableStyles count="0" defaultTableStyle="TableStyleMedium2" defaultPivotStyle="PivotStyleMedium9"/>
</styleSheet>
</file>

<file path=xl/_rels/workbook.xml.rels><?xml version="1.0" encoding="UTF-8" standalone="yes"?><Relationships xmlns="http://schemas.openxmlformats.org/package/2006/relationships"><Relationship  Id="rId7" Type="http://schemas.openxmlformats.org/officeDocument/2006/relationships/sharedStrings" Target="sharedStrings.xml"/><Relationship  Id="rId6" Type="http://schemas.openxmlformats.org/officeDocument/2006/relationships/theme" Target="theme/theme1.xml"/><Relationship  Id="rId5" Type="http://schemas.openxmlformats.org/officeDocument/2006/relationships/worksheet" Target="worksheets/sheet1.xml"/><Relationship  Id="rId8" Type="http://schemas.openxmlformats.org/officeDocument/2006/relationships/styles" Target="styles.xml"/><Relationship  Id="rId4" Type="http://schemas.openxmlformats.org/officeDocument/2006/relationships/externalLink" Target="externalLinks/externalLink4.xml"/><Relationship  Id="rId3" Type="http://schemas.openxmlformats.org/officeDocument/2006/relationships/externalLink" Target="externalLinks/externalLink3.xml"/><Relationship  Id="rId2" Type="http://schemas.openxmlformats.org/officeDocument/2006/relationships/externalLink" Target="externalLinks/externalLink2.xml"/><Relationship  Id="rId1" Type="http://schemas.openxmlformats.org/officeDocument/2006/relationships/externalLink" Target="externalLinks/externalLink1.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 &#1043;&#1047; &#1053;&#1057;.xls" TargetMode="External"/></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 &#1079;&#1072;&#1082;&#1091;&#1087;&#1086;&#1082; 2018 &#1075;&#1086;&#1076;/6 &#1080;&#1079;&#1084;&#1077;&#1085;&#1077;&#1085;&#1080;&#1077; &#1086;&#1090; 20.03.2018 &#8470;/&#1047;&#1072;&#1103;&#1074;&#1082;&#1080;/&#1041;&#1102;&#1076;&#1078;&#1077;&#1090;&#1085;&#1072;&#1103; &#1079;&#1072;&#1103;&#1074;&#1082;&#1072; &#1044;&#1059;&#1063;&#1056; &#1085;&#1072; 2018-2021 &#1075;&#1086;&#1076;&#1099; 07.11.2017.xlsx" TargetMode="External"/></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 " TargetMode="External"/></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 &#1079;&#1072;&#1103;&#1074;&#1082;&#1072; &#1044;&#1059;&#1063;&#1056; &#1085;&#1072; 2018-2021 &#1075;&#1086;&#1076;&#1099; 07.11.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особ закупки"/>
      <sheetName val="Вид предмета"/>
      <sheetName val="Месяцы"/>
      <sheetName val="Год"/>
      <sheetName val="Тип пункта плана"/>
      <sheetName val="КАТО"/>
    </sheetNames>
    <sheetDataSet>
      <sheetData sheetId="0">
        <row r="1">
          <cell r="A1" t="str">
            <v xml:space="preserve">05 Из одного источника</v>
          </cell>
        </row>
        <row r="2">
          <cell r="A2" t="str">
            <v xml:space="preserve">07 На организованных электронных торгах ок</v>
          </cell>
        </row>
        <row r="3">
          <cell r="A3" t="str">
            <v xml:space="preserve">16 Запрос ценовых предложений посредством электронных закупок</v>
          </cell>
        </row>
        <row r="4">
          <cell r="A4" t="str">
            <v xml:space="preserve">17 Тендер</v>
          </cell>
        </row>
        <row r="5">
          <cell r="A5" t="str">
            <v xml:space="preserve">18 Через товарные биржи</v>
          </cell>
        </row>
        <row r="6">
          <cell r="A6" t="str">
            <v xml:space="preserve">19 Гарантированный заказ</v>
          </cell>
        </row>
      </sheetData>
      <sheetData sheetId="1">
        <row r="1">
          <cell r="A1" t="str">
            <v>Товар</v>
          </cell>
        </row>
        <row r="2">
          <cell r="A2" t="str">
            <v>Работа</v>
          </cell>
        </row>
        <row r="3">
          <cell r="A3" t="str">
            <v>Услуга</v>
          </cell>
        </row>
      </sheetData>
      <sheetData sheetId="2">
        <row r="1">
          <cell r="A1" t="str">
            <v xml:space="preserve">01 Январь</v>
          </cell>
        </row>
        <row r="2">
          <cell r="A2" t="str">
            <v xml:space="preserve">02 Февраль</v>
          </cell>
        </row>
        <row r="3">
          <cell r="A3" t="str">
            <v xml:space="preserve">03 Март</v>
          </cell>
        </row>
        <row r="4">
          <cell r="A4" t="str">
            <v xml:space="preserve">04 Апрель</v>
          </cell>
        </row>
        <row r="5">
          <cell r="A5" t="str">
            <v xml:space="preserve">05 Май</v>
          </cell>
        </row>
        <row r="6">
          <cell r="A6" t="str">
            <v xml:space="preserve">06 Июнь</v>
          </cell>
        </row>
        <row r="7">
          <cell r="A7" t="str">
            <v xml:space="preserve">07 Июль</v>
          </cell>
        </row>
        <row r="8">
          <cell r="A8" t="str">
            <v xml:space="preserve">08 Август</v>
          </cell>
        </row>
        <row r="9">
          <cell r="A9" t="str">
            <v xml:space="preserve">09 Сентябрь</v>
          </cell>
        </row>
        <row r="10">
          <cell r="A10" t="str">
            <v xml:space="preserve">10 Октябрь</v>
          </cell>
        </row>
        <row r="11">
          <cell r="A11" t="str">
            <v xml:space="preserve">11 Ноябрь</v>
          </cell>
        </row>
        <row r="12">
          <cell r="A12" t="str">
            <v xml:space="preserve">12 Декабрь</v>
          </cell>
        </row>
        <row r="13">
          <cell r="A13" t="str">
            <v xml:space="preserve">13 Прошлый год</v>
          </cell>
        </row>
      </sheetData>
      <sheetData sheetId="3">
        <row r="1">
          <cell r="A1" t="n">
            <v>2013</v>
          </cell>
        </row>
        <row r="2">
          <cell r="A2" t="n">
            <v>2014</v>
          </cell>
        </row>
        <row r="3">
          <cell r="A3" t="n">
            <v>2015</v>
          </cell>
        </row>
      </sheetData>
      <sheetData sheetId="4">
        <row r="1">
          <cell r="A1" t="str">
            <v xml:space="preserve">01 Закупки, не превышающие финансовый год</v>
          </cell>
        </row>
        <row r="2">
          <cell r="A2" t="str">
            <v xml:space="preserve">02 Закупки, превышающие финансовый год</v>
          </cell>
        </row>
        <row r="3">
          <cell r="A3" t="str">
            <v xml:space="preserve">03 Закупки всчет условной экономии</v>
          </cell>
        </row>
      </sheetData>
      <sheetData sheetId="5">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47">
          <cell r="F47" t="n">
            <v>425.87443054054057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48">
          <cell r="F48" t="n">
            <v>27434.479000000003</v>
          </cell>
        </row>
      </sheetData>
    </sheetDataSet>
  </externalBook>
</externalLink>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oli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workbookViewId="0" zoomScale="70">
      <selection activeCell="J98" activeCellId="0" sqref="J98"/>
    </sheetView>
  </sheetViews>
  <sheetFormatPr customHeight="1" defaultColWidth="8" defaultRowHeight="11.25"/>
  <cols>
    <col customWidth="1" min="1" max="1" style="1" width="8.4257799999999996"/>
    <col customWidth="1" min="2" max="2" style="1" width="15"/>
    <col customWidth="1" min="3" max="3" style="1" width="15.5703"/>
    <col customWidth="1" min="4" max="4" style="1" width="19.2852"/>
    <col customWidth="1" min="5" max="5" style="1" width="18.425799999999999"/>
    <col customWidth="1" min="6" max="6" style="1" width="21.5703"/>
    <col customWidth="1" min="7" max="7" style="1" width="22.2852"/>
    <col customWidth="1" min="8" max="8" style="1" width="21.2852"/>
    <col customWidth="1" min="9" max="9" style="2" width="21.5703"/>
    <col customWidth="1" min="10" max="10" style="1" width="27.710899999999999"/>
    <col customWidth="1" min="11" max="11" style="3" width="9.8554700000000004"/>
    <col customWidth="1" min="12" max="12" style="1" width="12.140599999999999"/>
    <col customWidth="1" min="13" max="13" style="1" width="14.140599999999999"/>
    <col customWidth="1" min="14" max="14" style="1" width="18.140599999999999"/>
    <col customWidth="1" min="15" max="15" style="1" width="19.855499999999999"/>
    <col customWidth="1" min="16" max="16" style="1" width="18.710899999999999"/>
    <col customWidth="1" min="17" max="17" style="1" width="18"/>
    <col customWidth="1" min="18" max="18" style="1" width="16.425799999999999"/>
    <col customWidth="1" min="19" max="19" style="1" width="12.5703"/>
    <col customWidth="1" min="20" max="20" style="1" width="9.1406200000000002"/>
    <col customWidth="1" min="21" max="21" style="3" width="13.710900000000001"/>
    <col customWidth="1" min="22" max="22" style="1" width="8.1406200000000002"/>
    <col customWidth="1" min="23" max="23" style="1" width="19.425799999999999"/>
    <col customWidth="1" min="24" max="24" style="1" width="9.1406200000000002"/>
    <col customWidth="1" min="25" max="25" style="1" width="15.855499999999999"/>
    <col customWidth="1" min="26" max="257" style="1" width="9.1406200000000002"/>
  </cols>
  <sheetData>
    <row customFormat="1" ht="15" customHeight="1" r="1" s="4">
      <c r="A1" s="4"/>
      <c r="B1" s="5"/>
      <c r="I1" s="5"/>
      <c r="K1" s="6"/>
      <c r="U1" s="6"/>
    </row>
    <row customFormat="1" ht="15" customHeight="1" r="2" s="4">
      <c r="A2" s="7"/>
      <c r="B2" s="8" t="s">
        <v>0</v>
      </c>
      <c r="C2" s="7"/>
      <c r="I2" s="5"/>
      <c r="K2" s="6"/>
      <c r="U2" s="6"/>
    </row>
    <row customFormat="1" ht="15" customHeight="1" r="3" s="4">
      <c r="A3" s="9"/>
      <c r="B3" s="10" t="s">
        <v>1</v>
      </c>
      <c r="C3" s="9"/>
      <c r="I3" s="5"/>
      <c r="K3" s="6"/>
      <c r="U3" s="6"/>
    </row>
    <row customFormat="1" ht="15" customHeight="1" r="4" s="4">
      <c r="A4" s="11"/>
      <c r="B4" s="12" t="s">
        <v>2</v>
      </c>
      <c r="C4" s="11"/>
      <c r="I4" s="5"/>
      <c r="K4" s="6"/>
      <c r="U4" s="6"/>
    </row>
    <row customFormat="1" ht="15" customHeight="1" r="5" s="4">
      <c r="A5" s="13"/>
      <c r="B5" s="14" t="s">
        <v>3</v>
      </c>
      <c r="C5" s="13"/>
      <c r="I5" s="5"/>
      <c r="K5" s="6"/>
      <c r="U5" s="6"/>
    </row>
    <row customFormat="1" ht="15" customHeight="1" r="6" s="4">
      <c r="A6" s="15"/>
      <c r="B6" s="16" t="s">
        <v>4</v>
      </c>
      <c r="C6" s="15"/>
      <c r="I6" s="5"/>
      <c r="K6" s="6"/>
      <c r="U6" s="6"/>
    </row>
    <row customFormat="1" ht="15" customHeight="1" r="7" s="4">
      <c r="A7" s="17"/>
      <c r="B7" s="18" t="s">
        <v>5</v>
      </c>
      <c r="C7" s="17"/>
      <c r="I7" s="5"/>
      <c r="K7" s="6"/>
      <c r="U7" s="6"/>
    </row>
    <row customFormat="1" ht="15" customHeight="1" r="8" s="4">
      <c r="A8" s="11"/>
      <c r="B8" s="12" t="s">
        <v>6</v>
      </c>
      <c r="C8" s="11"/>
      <c r="I8" s="5"/>
      <c r="K8" s="6"/>
      <c r="U8" s="6"/>
    </row>
    <row customFormat="1" ht="15" customHeight="1" r="9" s="4">
      <c r="A9" s="11"/>
      <c r="B9" s="12" t="s">
        <v>7</v>
      </c>
      <c r="C9" s="11"/>
      <c r="I9" s="5"/>
      <c r="K9" s="6"/>
      <c r="U9" s="6"/>
    </row>
    <row customFormat="1" ht="15" customHeight="1" r="10" s="4">
      <c r="A10" s="19"/>
      <c r="B10" s="20" t="s">
        <v>8</v>
      </c>
      <c r="C10" s="19"/>
      <c r="I10" s="5"/>
      <c r="K10" s="6"/>
      <c r="U10" s="6"/>
    </row>
    <row customFormat="1" ht="15" customHeight="1" r="11" s="4">
      <c r="A11" s="21"/>
      <c r="B11" s="22" t="s">
        <v>9</v>
      </c>
      <c r="C11" s="21"/>
      <c r="I11" s="5"/>
      <c r="K11" s="6"/>
      <c r="U11" s="6"/>
    </row>
    <row customFormat="1" ht="15" customHeight="1" r="12" s="4">
      <c r="A12" s="23"/>
      <c r="B12" s="24" t="s">
        <v>10</v>
      </c>
      <c r="C12" s="23"/>
      <c r="I12" s="5"/>
      <c r="K12" s="6"/>
      <c r="U12" s="6"/>
    </row>
    <row customFormat="1" ht="15" customHeight="1" r="13" s="4">
      <c r="A13" s="25"/>
      <c r="B13" s="26" t="s">
        <v>11</v>
      </c>
      <c r="C13" s="25"/>
      <c r="I13" s="5"/>
      <c r="K13" s="6"/>
      <c r="U13" s="6"/>
    </row>
    <row customFormat="1" ht="15" customHeight="1" r="14" s="4">
      <c r="A14" s="27"/>
      <c r="B14" s="28" t="s">
        <v>12</v>
      </c>
      <c r="C14" s="27"/>
      <c r="I14" s="5"/>
      <c r="K14" s="6"/>
      <c r="U14" s="6"/>
    </row>
    <row customFormat="1" ht="15" customHeight="1" r="15" s="4">
      <c r="A15" s="29"/>
      <c r="B15" s="30" t="s">
        <v>13</v>
      </c>
      <c r="C15" s="29"/>
      <c r="I15" s="5"/>
      <c r="K15" s="6"/>
      <c r="U15" s="6"/>
    </row>
    <row customFormat="1" ht="15" customHeight="1" r="16" s="4">
      <c r="A16" s="31"/>
      <c r="B16" s="32" t="s">
        <v>14</v>
      </c>
      <c r="C16" s="31"/>
      <c r="I16" s="5"/>
      <c r="K16" s="6"/>
      <c r="U16" s="6"/>
    </row>
    <row customFormat="1" ht="15" customHeight="1" r="17" s="4">
      <c r="A17" s="7"/>
      <c r="B17" s="8" t="s">
        <v>15</v>
      </c>
      <c r="C17" s="7"/>
      <c r="I17" s="5"/>
      <c r="K17" s="6"/>
      <c r="U17" s="6"/>
    </row>
    <row customFormat="1" ht="15" customHeight="1" r="18" s="4">
      <c r="A18" s="15"/>
      <c r="B18" s="16" t="s">
        <v>16</v>
      </c>
      <c r="C18" s="15"/>
      <c r="I18" s="5"/>
      <c r="K18" s="6"/>
      <c r="U18" s="6"/>
    </row>
    <row customFormat="1" ht="15" customHeight="1" r="19" s="4">
      <c r="A19" s="17"/>
      <c r="B19" s="18" t="s">
        <v>17</v>
      </c>
      <c r="C19" s="17"/>
      <c r="I19" s="5"/>
      <c r="K19" s="6"/>
      <c r="P19" s="33" t="s">
        <v>18</v>
      </c>
      <c r="U19" s="6"/>
    </row>
    <row customFormat="1" ht="15" customHeight="1" r="20" s="4">
      <c r="A20" s="7"/>
      <c r="B20" s="8" t="s">
        <v>19</v>
      </c>
      <c r="C20" s="7"/>
      <c r="I20" s="5"/>
      <c r="K20" s="6"/>
      <c r="P20" s="33"/>
      <c r="U20" s="6"/>
    </row>
    <row customFormat="1" ht="15" customHeight="1" r="21" s="4">
      <c r="A21" s="23"/>
      <c r="B21" s="24" t="s">
        <v>20</v>
      </c>
      <c r="C21" s="23"/>
      <c r="I21" s="5"/>
      <c r="K21" s="6"/>
      <c r="P21" s="33"/>
      <c r="U21" s="6"/>
    </row>
    <row customFormat="1" ht="15" customHeight="1" r="22" s="4">
      <c r="A22" s="15"/>
      <c r="B22" s="16" t="s">
        <v>21</v>
      </c>
      <c r="C22" s="15"/>
      <c r="I22" s="5"/>
      <c r="K22" s="6"/>
      <c r="P22" s="33"/>
      <c r="U22" s="6"/>
    </row>
    <row customFormat="1" ht="15" customHeight="1" r="23" s="4">
      <c r="A23" s="4"/>
      <c r="B23" s="5"/>
      <c r="I23" s="5"/>
      <c r="K23" s="6"/>
      <c r="P23" s="33"/>
      <c r="U23" s="6"/>
    </row>
    <row customFormat="1" ht="15" customHeight="1" r="24" s="4">
      <c r="B24" s="34"/>
      <c r="C24" s="34" t="s">
        <v>22</v>
      </c>
      <c r="D24" s="35"/>
      <c r="E24" s="35"/>
      <c r="F24" s="36"/>
      <c r="G24" s="4"/>
      <c r="H24" s="4"/>
      <c r="I24" s="5"/>
      <c r="K24" s="6"/>
      <c r="U24" s="6"/>
    </row>
    <row customFormat="1" ht="15" customHeight="1" r="25" s="4">
      <c r="B25" s="37" t="s">
        <v>23</v>
      </c>
      <c r="C25" s="38" t="s">
        <v>24</v>
      </c>
      <c r="D25" s="38" t="s">
        <v>25</v>
      </c>
      <c r="E25" s="38" t="s">
        <v>26</v>
      </c>
      <c r="F25" s="39" t="s">
        <v>27</v>
      </c>
      <c r="G25" s="40"/>
      <c r="H25" s="4"/>
      <c r="I25" s="5"/>
      <c r="K25" s="6"/>
      <c r="U25" s="6"/>
    </row>
    <row customFormat="1" ht="45.75" customHeight="1" r="26" s="4">
      <c r="B26" s="37"/>
      <c r="C26" s="41"/>
      <c r="D26" s="41"/>
      <c r="E26" s="41"/>
      <c r="F26" s="39"/>
      <c r="G26" s="40"/>
      <c r="H26" s="4"/>
      <c r="I26" s="5"/>
      <c r="K26" s="6"/>
      <c r="U26" s="6"/>
    </row>
    <row customFormat="1" ht="15" customHeight="1" r="27" s="4">
      <c r="B27" s="37">
        <v>1</v>
      </c>
      <c r="C27" s="37">
        <v>2</v>
      </c>
      <c r="D27" s="37">
        <v>3</v>
      </c>
      <c r="E27" s="37">
        <v>4</v>
      </c>
      <c r="F27" s="37">
        <v>5</v>
      </c>
      <c r="G27" s="42"/>
      <c r="H27" s="4"/>
      <c r="I27" s="5"/>
      <c r="K27" s="6"/>
      <c r="U27" s="6"/>
    </row>
    <row customFormat="1" ht="28.5" customHeight="1" r="28" s="4">
      <c r="B28" s="43">
        <v>130540020197</v>
      </c>
      <c r="C28" s="43">
        <v>620500024170</v>
      </c>
      <c r="D28" s="44" t="s">
        <v>28</v>
      </c>
      <c r="E28" s="44" t="s">
        <v>29</v>
      </c>
      <c r="F28" s="45">
        <v>2018</v>
      </c>
      <c r="G28" s="42"/>
      <c r="H28" s="4"/>
      <c r="I28" s="5"/>
      <c r="K28" s="6"/>
      <c r="U28" s="6"/>
    </row>
    <row customFormat="1" ht="15" customHeight="1" r="29" s="4">
      <c r="B29" s="5"/>
      <c r="C29" s="5"/>
      <c r="G29" s="4"/>
      <c r="H29" s="4"/>
      <c r="I29" s="5"/>
      <c r="K29" s="6"/>
      <c r="U29" s="6"/>
    </row>
    <row customFormat="1" ht="15" customHeight="1" r="30" s="4">
      <c r="A30" s="5"/>
      <c r="G30" s="4"/>
      <c r="H30" s="4"/>
      <c r="I30" s="5"/>
      <c r="K30" s="6"/>
      <c r="U30" s="6"/>
    </row>
    <row customFormat="1" ht="15" customHeight="1" r="31" s="7">
      <c r="A31" s="46" t="s">
        <v>30</v>
      </c>
      <c r="B31" s="46" t="s">
        <v>31</v>
      </c>
      <c r="C31" s="46" t="s">
        <v>32</v>
      </c>
      <c r="D31" s="46" t="s">
        <v>33</v>
      </c>
      <c r="E31" s="46" t="s">
        <v>34</v>
      </c>
      <c r="F31" s="46" t="s">
        <v>35</v>
      </c>
      <c r="G31" s="46" t="s">
        <v>36</v>
      </c>
      <c r="H31" s="46" t="s">
        <v>37</v>
      </c>
      <c r="I31" s="46" t="s">
        <v>38</v>
      </c>
      <c r="J31" s="46" t="s">
        <v>39</v>
      </c>
      <c r="K31" s="46" t="s">
        <v>40</v>
      </c>
      <c r="L31" s="46" t="s">
        <v>41</v>
      </c>
      <c r="M31" s="47" t="s">
        <v>42</v>
      </c>
      <c r="N31" s="47" t="s">
        <v>43</v>
      </c>
      <c r="O31" s="48" t="s">
        <v>44</v>
      </c>
      <c r="P31" s="48" t="s">
        <v>45</v>
      </c>
      <c r="Q31" s="49" t="s">
        <v>46</v>
      </c>
      <c r="R31" s="46" t="s">
        <v>47</v>
      </c>
      <c r="S31" s="49" t="s">
        <v>48</v>
      </c>
      <c r="T31" s="47" t="s">
        <v>49</v>
      </c>
      <c r="U31" s="47" t="s">
        <v>50</v>
      </c>
      <c r="V31" s="47" t="s">
        <v>51</v>
      </c>
    </row>
    <row customFormat="1" ht="166.5" customHeight="1" r="32" s="7">
      <c r="A32" s="46"/>
      <c r="B32" s="46"/>
      <c r="C32" s="46"/>
      <c r="D32" s="46"/>
      <c r="E32" s="46"/>
      <c r="F32" s="46"/>
      <c r="G32" s="46"/>
      <c r="H32" s="46"/>
      <c r="I32" s="46"/>
      <c r="J32" s="46"/>
      <c r="K32" s="46"/>
      <c r="L32" s="46"/>
      <c r="M32" s="47"/>
      <c r="N32" s="47"/>
      <c r="O32" s="48"/>
      <c r="P32" s="48"/>
      <c r="Q32" s="49"/>
      <c r="R32" s="46"/>
      <c r="S32" s="49"/>
      <c r="T32" s="47"/>
      <c r="U32" s="47"/>
      <c r="V32" s="47"/>
    </row>
    <row customFormat="1" ht="17.25" customHeight="1" r="33" s="7">
      <c r="A33" s="46">
        <v>1</v>
      </c>
      <c r="B33" s="46">
        <v>2</v>
      </c>
      <c r="C33" s="46">
        <v>3</v>
      </c>
      <c r="D33" s="46">
        <v>4</v>
      </c>
      <c r="E33" s="46">
        <v>5</v>
      </c>
      <c r="F33" s="46">
        <v>6</v>
      </c>
      <c r="G33" s="46">
        <v>7</v>
      </c>
      <c r="H33" s="46">
        <v>8</v>
      </c>
      <c r="I33" s="46">
        <v>9</v>
      </c>
      <c r="J33" s="46">
        <v>10</v>
      </c>
      <c r="K33" s="46">
        <v>11</v>
      </c>
      <c r="L33" s="46">
        <v>12</v>
      </c>
      <c r="M33" s="47">
        <v>13</v>
      </c>
      <c r="N33" s="47">
        <v>14</v>
      </c>
      <c r="O33" s="49">
        <v>15</v>
      </c>
      <c r="P33" s="49">
        <v>16</v>
      </c>
      <c r="Q33" s="49" t="s">
        <v>52</v>
      </c>
      <c r="R33" s="46">
        <v>18</v>
      </c>
      <c r="S33" s="49" t="s">
        <v>53</v>
      </c>
      <c r="T33" s="47">
        <v>20</v>
      </c>
      <c r="U33" s="47">
        <v>21</v>
      </c>
      <c r="V33" s="47">
        <v>22</v>
      </c>
    </row>
    <row customFormat="1" ht="135" customHeight="1" r="34" s="6">
      <c r="A34" s="50">
        <v>1</v>
      </c>
      <c r="B34" s="51" t="s">
        <v>54</v>
      </c>
      <c r="C34" s="51" t="s">
        <v>55</v>
      </c>
      <c r="D34" s="52" t="s">
        <v>56</v>
      </c>
      <c r="E34" s="52" t="s">
        <v>57</v>
      </c>
      <c r="F34" s="52" t="s">
        <v>57</v>
      </c>
      <c r="G34" s="52" t="s">
        <v>58</v>
      </c>
      <c r="H34" s="52" t="s">
        <v>58</v>
      </c>
      <c r="I34" s="53" t="s">
        <v>59</v>
      </c>
      <c r="J34" s="54" t="s">
        <v>60</v>
      </c>
      <c r="K34" s="51" t="s">
        <v>61</v>
      </c>
      <c r="L34" s="51" t="s">
        <v>62</v>
      </c>
      <c r="M34" s="55">
        <v>1</v>
      </c>
      <c r="N34" s="56">
        <f>O34</f>
        <v>3857142.8571428568</v>
      </c>
      <c r="O34" s="56">
        <f>P34/1.1200000000000001</f>
        <v>3857142.8571428568</v>
      </c>
      <c r="P34" s="56">
        <v>4320000</v>
      </c>
      <c r="Q34" s="57" t="s">
        <v>63</v>
      </c>
      <c r="R34" s="51" t="s">
        <v>64</v>
      </c>
      <c r="S34" s="57" t="s">
        <v>65</v>
      </c>
      <c r="T34" s="51">
        <v>0</v>
      </c>
      <c r="U34" s="51" t="s">
        <v>66</v>
      </c>
      <c r="V34" s="51" t="s">
        <v>67</v>
      </c>
      <c r="Y34" s="58"/>
    </row>
    <row customFormat="1" ht="135" customHeight="1" r="35" s="6">
      <c r="A35" s="59">
        <v>2</v>
      </c>
      <c r="B35" s="51" t="s">
        <v>54</v>
      </c>
      <c r="C35" s="51" t="s">
        <v>55</v>
      </c>
      <c r="D35" s="52" t="s">
        <v>68</v>
      </c>
      <c r="E35" s="52" t="s">
        <v>69</v>
      </c>
      <c r="F35" s="52" t="s">
        <v>69</v>
      </c>
      <c r="G35" s="52" t="s">
        <v>70</v>
      </c>
      <c r="H35" s="52" t="s">
        <v>70</v>
      </c>
      <c r="I35" s="53" t="s">
        <v>71</v>
      </c>
      <c r="J35" s="54" t="s">
        <v>72</v>
      </c>
      <c r="K35" s="51" t="s">
        <v>61</v>
      </c>
      <c r="L35" s="51" t="s">
        <v>62</v>
      </c>
      <c r="M35" s="55">
        <v>1</v>
      </c>
      <c r="N35" s="55">
        <f>O35</f>
        <v>1925999.9999999998</v>
      </c>
      <c r="O35" s="55">
        <f>P35/1.1200000000000001</f>
        <v>1925999.9999999998</v>
      </c>
      <c r="P35" s="55">
        <v>2157120</v>
      </c>
      <c r="Q35" s="60" t="s">
        <v>73</v>
      </c>
      <c r="R35" s="51" t="s">
        <v>64</v>
      </c>
      <c r="S35" s="57" t="s">
        <v>65</v>
      </c>
      <c r="T35" s="51">
        <v>0</v>
      </c>
      <c r="U35" s="51" t="s">
        <v>74</v>
      </c>
      <c r="V35" s="51" t="s">
        <v>67</v>
      </c>
      <c r="Y35" s="58"/>
    </row>
    <row customFormat="1" ht="165" customHeight="1" r="36" s="6">
      <c r="A36" s="51">
        <v>3</v>
      </c>
      <c r="B36" s="51" t="s">
        <v>54</v>
      </c>
      <c r="C36" s="51" t="s">
        <v>55</v>
      </c>
      <c r="D36" s="52" t="s">
        <v>75</v>
      </c>
      <c r="E36" s="52" t="s">
        <v>76</v>
      </c>
      <c r="F36" s="52" t="s">
        <v>76</v>
      </c>
      <c r="G36" s="52" t="s">
        <v>77</v>
      </c>
      <c r="H36" s="52" t="s">
        <v>77</v>
      </c>
      <c r="I36" s="53" t="s">
        <v>78</v>
      </c>
      <c r="J36" s="54" t="s">
        <v>79</v>
      </c>
      <c r="K36" s="51" t="s">
        <v>61</v>
      </c>
      <c r="L36" s="51" t="s">
        <v>62</v>
      </c>
      <c r="M36" s="55">
        <v>1</v>
      </c>
      <c r="N36" s="55">
        <f>O36</f>
        <v>3047999.9999999995</v>
      </c>
      <c r="O36" s="55">
        <f>P36/1.12</f>
        <v>3047999.9999999995</v>
      </c>
      <c r="P36" s="55">
        <v>3413760</v>
      </c>
      <c r="Q36" s="57" t="s">
        <v>63</v>
      </c>
      <c r="R36" s="51" t="s">
        <v>64</v>
      </c>
      <c r="S36" s="57" t="s">
        <v>65</v>
      </c>
      <c r="T36" s="51">
        <v>0</v>
      </c>
      <c r="U36" s="51"/>
      <c r="V36" s="51" t="s">
        <v>67</v>
      </c>
      <c r="Y36" s="58"/>
    </row>
    <row ht="120" customHeight="1" r="37">
      <c r="A37" s="61">
        <v>4</v>
      </c>
      <c r="B37" s="51" t="s">
        <v>54</v>
      </c>
      <c r="C37" s="51" t="s">
        <v>55</v>
      </c>
      <c r="D37" s="52" t="s">
        <v>80</v>
      </c>
      <c r="E37" s="52" t="s">
        <v>81</v>
      </c>
      <c r="F37" s="52" t="s">
        <v>82</v>
      </c>
      <c r="G37" s="52" t="s">
        <v>83</v>
      </c>
      <c r="H37" s="52" t="s">
        <v>84</v>
      </c>
      <c r="I37" s="53" t="s">
        <v>85</v>
      </c>
      <c r="J37" s="54" t="s">
        <v>86</v>
      </c>
      <c r="K37" s="51" t="s">
        <v>61</v>
      </c>
      <c r="L37" s="51" t="s">
        <v>62</v>
      </c>
      <c r="M37" s="55">
        <v>1</v>
      </c>
      <c r="N37" s="55">
        <f>O37</f>
        <v>4320000</v>
      </c>
      <c r="O37" s="55">
        <f>P37/1.1200000000000001</f>
        <v>4320000</v>
      </c>
      <c r="P37" s="55">
        <v>4838400</v>
      </c>
      <c r="Q37" s="62" t="s">
        <v>87</v>
      </c>
      <c r="R37" s="51" t="s">
        <v>64</v>
      </c>
      <c r="S37" s="57" t="s">
        <v>65</v>
      </c>
      <c r="T37" s="51">
        <v>0</v>
      </c>
      <c r="U37" s="51" t="s">
        <v>88</v>
      </c>
      <c r="V37" s="51" t="s">
        <v>67</v>
      </c>
    </row>
    <row customFormat="1" ht="128.25" customHeight="1" r="38" s="6">
      <c r="A38" s="63">
        <v>5</v>
      </c>
      <c r="B38" s="51" t="s">
        <v>54</v>
      </c>
      <c r="C38" s="51" t="s">
        <v>55</v>
      </c>
      <c r="D38" s="52" t="s">
        <v>80</v>
      </c>
      <c r="E38" s="52" t="s">
        <v>89</v>
      </c>
      <c r="F38" s="52" t="s">
        <v>82</v>
      </c>
      <c r="G38" s="52" t="s">
        <v>90</v>
      </c>
      <c r="H38" s="52" t="s">
        <v>84</v>
      </c>
      <c r="I38" s="53" t="s">
        <v>91</v>
      </c>
      <c r="J38" s="54" t="s">
        <v>92</v>
      </c>
      <c r="K38" s="63" t="s">
        <v>61</v>
      </c>
      <c r="L38" s="51" t="s">
        <v>62</v>
      </c>
      <c r="M38" s="55">
        <v>1</v>
      </c>
      <c r="N38" s="55">
        <f>O38</f>
        <v>16874603.571428571</v>
      </c>
      <c r="O38" s="55">
        <f>P38/1.1200000000000001</f>
        <v>16874603.571428571</v>
      </c>
      <c r="P38" s="55">
        <v>18899556</v>
      </c>
      <c r="Q38" s="64" t="s">
        <v>93</v>
      </c>
      <c r="R38" s="51" t="s">
        <v>64</v>
      </c>
      <c r="S38" s="57" t="s">
        <v>65</v>
      </c>
      <c r="T38" s="51">
        <v>0</v>
      </c>
      <c r="U38" s="51" t="s">
        <v>94</v>
      </c>
      <c r="V38" s="51" t="s">
        <v>67</v>
      </c>
      <c r="Y38" s="58"/>
    </row>
    <row ht="120" customHeight="1" r="39">
      <c r="A39" s="65">
        <v>6</v>
      </c>
      <c r="B39" s="51" t="s">
        <v>54</v>
      </c>
      <c r="C39" s="51" t="s">
        <v>55</v>
      </c>
      <c r="D39" s="52" t="s">
        <v>95</v>
      </c>
      <c r="E39" s="52" t="s">
        <v>96</v>
      </c>
      <c r="F39" s="52" t="s">
        <v>97</v>
      </c>
      <c r="G39" s="52" t="s">
        <v>96</v>
      </c>
      <c r="H39" s="52" t="s">
        <v>97</v>
      </c>
      <c r="I39" s="53" t="s">
        <v>98</v>
      </c>
      <c r="J39" s="54" t="s">
        <v>99</v>
      </c>
      <c r="K39" s="51" t="s">
        <v>100</v>
      </c>
      <c r="L39" s="51" t="s">
        <v>62</v>
      </c>
      <c r="M39" s="55">
        <v>1</v>
      </c>
      <c r="N39" s="66">
        <f>O39</f>
        <v>72807162.392857134</v>
      </c>
      <c r="O39" s="66">
        <f>P39/1.1200000000000001</f>
        <v>72807162.392857134</v>
      </c>
      <c r="P39" s="66">
        <v>81544021.879999995</v>
      </c>
      <c r="Q39" s="57" t="s">
        <v>63</v>
      </c>
      <c r="R39" s="65" t="s">
        <v>101</v>
      </c>
      <c r="S39" s="57" t="s">
        <v>65</v>
      </c>
      <c r="T39" s="51">
        <v>0</v>
      </c>
      <c r="U39" s="67" t="s">
        <v>102</v>
      </c>
      <c r="V39" s="51" t="s">
        <v>67</v>
      </c>
    </row>
    <row customFormat="1" ht="105" customHeight="1" r="40" s="0">
      <c r="A40" s="50">
        <v>7</v>
      </c>
      <c r="B40" s="51" t="s">
        <v>54</v>
      </c>
      <c r="C40" s="51" t="s">
        <v>55</v>
      </c>
      <c r="D40" s="52" t="s">
        <v>103</v>
      </c>
      <c r="E40" s="52" t="s">
        <v>104</v>
      </c>
      <c r="F40" s="52" t="s">
        <v>105</v>
      </c>
      <c r="G40" s="52" t="s">
        <v>104</v>
      </c>
      <c r="H40" s="52" t="s">
        <v>105</v>
      </c>
      <c r="I40" s="53" t="s">
        <v>106</v>
      </c>
      <c r="J40" s="54" t="s">
        <v>107</v>
      </c>
      <c r="K40" s="51" t="s">
        <v>61</v>
      </c>
      <c r="L40" s="51" t="s">
        <v>62</v>
      </c>
      <c r="M40" s="55">
        <v>1</v>
      </c>
      <c r="N40" s="56">
        <f>O40</f>
        <v>178571.42857142855</v>
      </c>
      <c r="O40" s="56">
        <f>P40/1.12</f>
        <v>178571.42857142855</v>
      </c>
      <c r="P40" s="56">
        <v>200000</v>
      </c>
      <c r="Q40" s="68" t="s">
        <v>108</v>
      </c>
      <c r="R40" s="50" t="s">
        <v>109</v>
      </c>
      <c r="S40" s="57" t="s">
        <v>65</v>
      </c>
      <c r="T40" s="51">
        <v>0</v>
      </c>
      <c r="U40" s="51" t="s">
        <v>110</v>
      </c>
      <c r="V40" s="51" t="s">
        <v>67</v>
      </c>
    </row>
    <row customFormat="1" ht="75" customHeight="1" r="41" s="6">
      <c r="A41" s="69">
        <v>8</v>
      </c>
      <c r="B41" s="51" t="s">
        <v>54</v>
      </c>
      <c r="C41" s="51" t="s">
        <v>55</v>
      </c>
      <c r="D41" s="52" t="s">
        <v>111</v>
      </c>
      <c r="E41" s="52" t="s">
        <v>112</v>
      </c>
      <c r="F41" s="52" t="s">
        <v>113</v>
      </c>
      <c r="G41" s="52" t="s">
        <v>112</v>
      </c>
      <c r="H41" s="52" t="s">
        <v>114</v>
      </c>
      <c r="I41" s="53" t="s">
        <v>115</v>
      </c>
      <c r="J41" s="54" t="s">
        <v>116</v>
      </c>
      <c r="K41" s="51" t="s">
        <v>100</v>
      </c>
      <c r="L41" s="51" t="s">
        <v>62</v>
      </c>
      <c r="M41" s="55">
        <v>1</v>
      </c>
      <c r="N41" s="70">
        <f>O41</f>
        <v>7311513.3035714291</v>
      </c>
      <c r="O41" s="70">
        <f>P41/1.12</f>
        <v>7311513.3035714291</v>
      </c>
      <c r="P41" s="70">
        <f>9826673.8800000008/12*10</f>
        <v>8188894.9000000013</v>
      </c>
      <c r="Q41" s="57" t="s">
        <v>63</v>
      </c>
      <c r="R41" s="69" t="s">
        <v>117</v>
      </c>
      <c r="S41" s="57" t="s">
        <v>65</v>
      </c>
      <c r="T41" s="51">
        <v>0</v>
      </c>
      <c r="U41" s="71" t="s">
        <v>118</v>
      </c>
      <c r="V41" s="51" t="s">
        <v>67</v>
      </c>
      <c r="Y41" s="58"/>
    </row>
    <row customFormat="1" ht="75" customHeight="1" r="42" s="6">
      <c r="A42" s="69">
        <v>9</v>
      </c>
      <c r="B42" s="51" t="s">
        <v>54</v>
      </c>
      <c r="C42" s="51" t="s">
        <v>55</v>
      </c>
      <c r="D42" s="52" t="s">
        <v>111</v>
      </c>
      <c r="E42" s="52" t="s">
        <v>112</v>
      </c>
      <c r="F42" s="52" t="s">
        <v>113</v>
      </c>
      <c r="G42" s="52" t="s">
        <v>112</v>
      </c>
      <c r="H42" s="52" t="s">
        <v>114</v>
      </c>
      <c r="I42" s="53" t="s">
        <v>115</v>
      </c>
      <c r="J42" s="54" t="s">
        <v>116</v>
      </c>
      <c r="K42" s="51" t="s">
        <v>100</v>
      </c>
      <c r="L42" s="51" t="s">
        <v>62</v>
      </c>
      <c r="M42" s="55">
        <v>1</v>
      </c>
      <c r="N42" s="70">
        <f>O42</f>
        <v>7128885.6994047612</v>
      </c>
      <c r="O42" s="70">
        <f>P42/1.1200000000000001</f>
        <v>7128885.6994047612</v>
      </c>
      <c r="P42" s="70">
        <f>9581222.3800000008/12*10</f>
        <v>7984351.9833333334</v>
      </c>
      <c r="Q42" s="57" t="s">
        <v>63</v>
      </c>
      <c r="R42" s="69" t="s">
        <v>117</v>
      </c>
      <c r="S42" s="57" t="s">
        <v>65</v>
      </c>
      <c r="T42" s="51">
        <v>0</v>
      </c>
      <c r="U42" s="71" t="s">
        <v>118</v>
      </c>
      <c r="V42" s="51" t="s">
        <v>67</v>
      </c>
      <c r="Y42" s="58"/>
    </row>
    <row customFormat="1" ht="90" customHeight="1" r="43" s="72">
      <c r="A43" s="65">
        <v>10</v>
      </c>
      <c r="B43" s="51" t="s">
        <v>54</v>
      </c>
      <c r="C43" s="51" t="s">
        <v>55</v>
      </c>
      <c r="D43" s="52" t="s">
        <v>111</v>
      </c>
      <c r="E43" s="52" t="s">
        <v>112</v>
      </c>
      <c r="F43" s="52" t="s">
        <v>113</v>
      </c>
      <c r="G43" s="52" t="s">
        <v>112</v>
      </c>
      <c r="H43" s="52" t="s">
        <v>114</v>
      </c>
      <c r="I43" s="53" t="s">
        <v>115</v>
      </c>
      <c r="J43" s="54" t="s">
        <v>116</v>
      </c>
      <c r="K43" s="51" t="s">
        <v>100</v>
      </c>
      <c r="L43" s="51" t="s">
        <v>62</v>
      </c>
      <c r="M43" s="73">
        <v>1</v>
      </c>
      <c r="N43" s="74">
        <f>O43</f>
        <v>4277331.419999999</v>
      </c>
      <c r="O43" s="74">
        <f>P43/1.1200000000000001</f>
        <v>4277331.419999999</v>
      </c>
      <c r="P43" s="74">
        <v>4790611.1903999997</v>
      </c>
      <c r="Q43" s="57" t="s">
        <v>119</v>
      </c>
      <c r="R43" s="51" t="s">
        <v>64</v>
      </c>
      <c r="S43" s="57" t="s">
        <v>65</v>
      </c>
      <c r="T43" s="51">
        <v>0</v>
      </c>
      <c r="U43" s="51" t="s">
        <v>120</v>
      </c>
      <c r="V43" s="51" t="s">
        <v>67</v>
      </c>
      <c r="Y43" s="75"/>
    </row>
    <row customFormat="1" ht="90" customHeight="1" r="44" s="6">
      <c r="A44" s="65">
        <v>11</v>
      </c>
      <c r="B44" s="51" t="s">
        <v>54</v>
      </c>
      <c r="C44" s="51" t="s">
        <v>55</v>
      </c>
      <c r="D44" s="52" t="s">
        <v>111</v>
      </c>
      <c r="E44" s="52" t="s">
        <v>112</v>
      </c>
      <c r="F44" s="52" t="s">
        <v>113</v>
      </c>
      <c r="G44" s="52" t="s">
        <v>112</v>
      </c>
      <c r="H44" s="52" t="s">
        <v>114</v>
      </c>
      <c r="I44" s="53" t="s">
        <v>115</v>
      </c>
      <c r="J44" s="54" t="s">
        <v>116</v>
      </c>
      <c r="K44" s="51" t="s">
        <v>100</v>
      </c>
      <c r="L44" s="51" t="s">
        <v>62</v>
      </c>
      <c r="M44" s="73">
        <v>1</v>
      </c>
      <c r="N44" s="74">
        <f>O44</f>
        <v>1725952.8057142855</v>
      </c>
      <c r="O44" s="74">
        <f>P44/1.1200000000000001</f>
        <v>1725952.8057142855</v>
      </c>
      <c r="P44" s="74">
        <v>1933067.1424</v>
      </c>
      <c r="Q44" s="57" t="s">
        <v>119</v>
      </c>
      <c r="R44" s="51" t="s">
        <v>64</v>
      </c>
      <c r="S44" s="57" t="s">
        <v>65</v>
      </c>
      <c r="T44" s="51">
        <v>0</v>
      </c>
      <c r="U44" s="51" t="s">
        <v>120</v>
      </c>
      <c r="V44" s="51" t="s">
        <v>67</v>
      </c>
      <c r="Y44" s="58"/>
    </row>
    <row customFormat="1" ht="90" customHeight="1" r="45" s="6">
      <c r="A45" s="65">
        <v>12</v>
      </c>
      <c r="B45" s="51" t="s">
        <v>54</v>
      </c>
      <c r="C45" s="51" t="s">
        <v>55</v>
      </c>
      <c r="D45" s="52" t="s">
        <v>111</v>
      </c>
      <c r="E45" s="52" t="s">
        <v>112</v>
      </c>
      <c r="F45" s="52" t="s">
        <v>113</v>
      </c>
      <c r="G45" s="52" t="s">
        <v>112</v>
      </c>
      <c r="H45" s="52" t="s">
        <v>114</v>
      </c>
      <c r="I45" s="53" t="s">
        <v>115</v>
      </c>
      <c r="J45" s="54" t="s">
        <v>116</v>
      </c>
      <c r="K45" s="51" t="s">
        <v>100</v>
      </c>
      <c r="L45" s="51" t="s">
        <v>62</v>
      </c>
      <c r="M45" s="73">
        <v>1</v>
      </c>
      <c r="N45" s="74">
        <f>O45</f>
        <v>2138665.7099999995</v>
      </c>
      <c r="O45" s="74">
        <f>P45/1.1200000000000001</f>
        <v>2138665.7099999995</v>
      </c>
      <c r="P45" s="74">
        <v>2395305.5951999999</v>
      </c>
      <c r="Q45" s="57" t="s">
        <v>119</v>
      </c>
      <c r="R45" s="51" t="s">
        <v>64</v>
      </c>
      <c r="S45" s="57" t="s">
        <v>65</v>
      </c>
      <c r="T45" s="51">
        <v>0</v>
      </c>
      <c r="U45" s="51" t="s">
        <v>120</v>
      </c>
      <c r="V45" s="51" t="s">
        <v>67</v>
      </c>
      <c r="Y45" s="58"/>
    </row>
    <row customFormat="1" ht="90" customHeight="1" r="46" s="76">
      <c r="A46" s="65">
        <v>13</v>
      </c>
      <c r="B46" s="51" t="s">
        <v>54</v>
      </c>
      <c r="C46" s="51" t="s">
        <v>55</v>
      </c>
      <c r="D46" s="52" t="s">
        <v>111</v>
      </c>
      <c r="E46" s="52" t="s">
        <v>112</v>
      </c>
      <c r="F46" s="52" t="s">
        <v>113</v>
      </c>
      <c r="G46" s="52" t="s">
        <v>112</v>
      </c>
      <c r="H46" s="52" t="s">
        <v>114</v>
      </c>
      <c r="I46" s="53" t="s">
        <v>115</v>
      </c>
      <c r="J46" s="54" t="s">
        <v>116</v>
      </c>
      <c r="K46" s="51" t="s">
        <v>100</v>
      </c>
      <c r="L46" s="51" t="s">
        <v>62</v>
      </c>
      <c r="M46" s="73">
        <v>1</v>
      </c>
      <c r="N46" s="74">
        <f>O46</f>
        <v>2138665.7099999995</v>
      </c>
      <c r="O46" s="74">
        <f>P46/1.1200000000000001</f>
        <v>2138665.7099999995</v>
      </c>
      <c r="P46" s="74">
        <v>2395305.5951999999</v>
      </c>
      <c r="Q46" s="57" t="s">
        <v>119</v>
      </c>
      <c r="R46" s="51" t="s">
        <v>64</v>
      </c>
      <c r="S46" s="57" t="s">
        <v>65</v>
      </c>
      <c r="T46" s="51">
        <v>0</v>
      </c>
      <c r="U46" s="51" t="s">
        <v>120</v>
      </c>
      <c r="V46" s="51" t="s">
        <v>67</v>
      </c>
    </row>
    <row customFormat="1" ht="75" customHeight="1" r="47" s="6">
      <c r="A47" s="65">
        <v>14</v>
      </c>
      <c r="B47" s="51" t="s">
        <v>54</v>
      </c>
      <c r="C47" s="51" t="s">
        <v>55</v>
      </c>
      <c r="D47" s="52" t="s">
        <v>111</v>
      </c>
      <c r="E47" s="52" t="s">
        <v>112</v>
      </c>
      <c r="F47" s="52" t="s">
        <v>113</v>
      </c>
      <c r="G47" s="52" t="s">
        <v>112</v>
      </c>
      <c r="H47" s="52" t="s">
        <v>114</v>
      </c>
      <c r="I47" s="53" t="s">
        <v>115</v>
      </c>
      <c r="J47" s="54" t="s">
        <v>116</v>
      </c>
      <c r="K47" s="51" t="s">
        <v>100</v>
      </c>
      <c r="L47" s="51" t="s">
        <v>62</v>
      </c>
      <c r="M47" s="55">
        <v>1</v>
      </c>
      <c r="N47" s="66">
        <v>6415997.1299999999</v>
      </c>
      <c r="O47" s="66">
        <v>6415997.1299999999</v>
      </c>
      <c r="P47" s="66">
        <v>7185916.7800000003</v>
      </c>
      <c r="Q47" s="62" t="s">
        <v>121</v>
      </c>
      <c r="R47" s="65" t="s">
        <v>122</v>
      </c>
      <c r="S47" s="57" t="s">
        <v>65</v>
      </c>
      <c r="T47" s="51">
        <v>0</v>
      </c>
      <c r="U47" s="51" t="s">
        <v>123</v>
      </c>
      <c r="V47" s="51" t="s">
        <v>67</v>
      </c>
      <c r="Y47" s="58"/>
    </row>
    <row customFormat="1" ht="75" customHeight="1" r="48" s="6">
      <c r="A48" s="69">
        <v>15</v>
      </c>
      <c r="B48" s="51" t="s">
        <v>54</v>
      </c>
      <c r="C48" s="51" t="s">
        <v>55</v>
      </c>
      <c r="D48" s="52" t="s">
        <v>111</v>
      </c>
      <c r="E48" s="52" t="s">
        <v>112</v>
      </c>
      <c r="F48" s="52" t="s">
        <v>113</v>
      </c>
      <c r="G48" s="52" t="s">
        <v>112</v>
      </c>
      <c r="H48" s="52" t="s">
        <v>114</v>
      </c>
      <c r="I48" s="53" t="s">
        <v>124</v>
      </c>
      <c r="J48" s="54" t="s">
        <v>125</v>
      </c>
      <c r="K48" s="51" t="s">
        <v>100</v>
      </c>
      <c r="L48" s="51" t="s">
        <v>62</v>
      </c>
      <c r="M48" s="55">
        <v>1</v>
      </c>
      <c r="N48" s="70">
        <f>O48</f>
        <v>6800427.7976190485</v>
      </c>
      <c r="O48" s="70">
        <f>P48/1.1200000000000001</f>
        <v>6800427.7976190485</v>
      </c>
      <c r="P48" s="70">
        <f>9139774.9600000009/12*10</f>
        <v>7616479.1333333347</v>
      </c>
      <c r="Q48" s="57" t="s">
        <v>63</v>
      </c>
      <c r="R48" s="69" t="s">
        <v>117</v>
      </c>
      <c r="S48" s="57" t="s">
        <v>65</v>
      </c>
      <c r="T48" s="51">
        <v>0</v>
      </c>
      <c r="U48" s="71" t="s">
        <v>118</v>
      </c>
      <c r="V48" s="51" t="s">
        <v>67</v>
      </c>
      <c r="Y48" s="58"/>
    </row>
    <row customFormat="1" ht="75" customHeight="1" r="49" s="6">
      <c r="A49" s="65">
        <v>16</v>
      </c>
      <c r="B49" s="51" t="s">
        <v>54</v>
      </c>
      <c r="C49" s="51" t="s">
        <v>55</v>
      </c>
      <c r="D49" s="52" t="s">
        <v>111</v>
      </c>
      <c r="E49" s="52" t="s">
        <v>112</v>
      </c>
      <c r="F49" s="52" t="s">
        <v>113</v>
      </c>
      <c r="G49" s="52" t="s">
        <v>112</v>
      </c>
      <c r="H49" s="52" t="s">
        <v>114</v>
      </c>
      <c r="I49" s="53" t="s">
        <v>126</v>
      </c>
      <c r="J49" s="54" t="s">
        <v>127</v>
      </c>
      <c r="K49" s="51" t="s">
        <v>100</v>
      </c>
      <c r="L49" s="51" t="s">
        <v>62</v>
      </c>
      <c r="M49" s="55">
        <v>1</v>
      </c>
      <c r="N49" s="66">
        <v>6415997.1299999999</v>
      </c>
      <c r="O49" s="66">
        <v>6415997.1299999999</v>
      </c>
      <c r="P49" s="66">
        <v>7185916.7800000003</v>
      </c>
      <c r="Q49" s="62" t="s">
        <v>121</v>
      </c>
      <c r="R49" s="65" t="s">
        <v>122</v>
      </c>
      <c r="S49" s="57" t="s">
        <v>65</v>
      </c>
      <c r="T49" s="51">
        <v>0</v>
      </c>
      <c r="U49" s="51" t="s">
        <v>123</v>
      </c>
      <c r="V49" s="51" t="s">
        <v>67</v>
      </c>
      <c r="Y49" s="58"/>
    </row>
    <row customFormat="1" ht="181.5" customHeight="1" r="50" s="72">
      <c r="A50" s="69">
        <v>17</v>
      </c>
      <c r="B50" s="51" t="s">
        <v>54</v>
      </c>
      <c r="C50" s="51" t="s">
        <v>55</v>
      </c>
      <c r="D50" s="52" t="s">
        <v>128</v>
      </c>
      <c r="E50" s="52" t="s">
        <v>129</v>
      </c>
      <c r="F50" s="52" t="s">
        <v>130</v>
      </c>
      <c r="G50" s="52" t="s">
        <v>129</v>
      </c>
      <c r="H50" s="52" t="s">
        <v>130</v>
      </c>
      <c r="I50" s="53" t="s">
        <v>131</v>
      </c>
      <c r="J50" s="54" t="s">
        <v>132</v>
      </c>
      <c r="K50" s="51" t="s">
        <v>100</v>
      </c>
      <c r="L50" s="51" t="s">
        <v>62</v>
      </c>
      <c r="M50" s="55">
        <v>1</v>
      </c>
      <c r="N50" s="70">
        <f>O50</f>
        <v>10019339.285714285</v>
      </c>
      <c r="O50" s="70">
        <f>P50/1.1200000000000001</f>
        <v>10019339.285714285</v>
      </c>
      <c r="P50" s="70">
        <f>17421660-1300000-1500000-3400000</f>
        <v>11221660</v>
      </c>
      <c r="Q50" s="57" t="s">
        <v>63</v>
      </c>
      <c r="R50" s="51" t="s">
        <v>117</v>
      </c>
      <c r="S50" s="57" t="s">
        <v>65</v>
      </c>
      <c r="T50" s="51">
        <v>0</v>
      </c>
      <c r="U50" s="51" t="s">
        <v>133</v>
      </c>
      <c r="V50" s="51" t="s">
        <v>67</v>
      </c>
      <c r="Y50" s="75"/>
    </row>
    <row customFormat="1" ht="144" customHeight="1" r="51" s="77">
      <c r="A51" s="78">
        <v>18</v>
      </c>
      <c r="B51" s="51" t="s">
        <v>54</v>
      </c>
      <c r="C51" s="51" t="s">
        <v>134</v>
      </c>
      <c r="D51" s="52" t="s">
        <v>135</v>
      </c>
      <c r="E51" s="52" t="s">
        <v>136</v>
      </c>
      <c r="F51" s="52" t="s">
        <v>137</v>
      </c>
      <c r="G51" s="52" t="s">
        <v>138</v>
      </c>
      <c r="H51" s="52" t="s">
        <v>139</v>
      </c>
      <c r="I51" s="51" t="s">
        <v>140</v>
      </c>
      <c r="J51" s="57" t="s">
        <v>141</v>
      </c>
      <c r="K51" s="51" t="s">
        <v>61</v>
      </c>
      <c r="L51" s="51" t="s">
        <v>142</v>
      </c>
      <c r="M51" s="79">
        <v>3000</v>
      </c>
      <c r="N51" s="80">
        <f>1163.3399999999999/1.1200000000000001</f>
        <v>1038.6964285714284</v>
      </c>
      <c r="O51" s="80">
        <f>P51/1.1200000000000001</f>
        <v>3116071.4285714282</v>
      </c>
      <c r="P51" s="80">
        <v>3490000</v>
      </c>
      <c r="Q51" s="57" t="s">
        <v>143</v>
      </c>
      <c r="R51" s="51" t="s">
        <v>144</v>
      </c>
      <c r="S51" s="57" t="s">
        <v>65</v>
      </c>
      <c r="T51" s="51">
        <v>100</v>
      </c>
      <c r="U51" s="51" t="s">
        <v>145</v>
      </c>
      <c r="V51" s="51" t="s">
        <v>67</v>
      </c>
    </row>
    <row ht="60" customHeight="1" r="52">
      <c r="A52" s="81">
        <v>19</v>
      </c>
      <c r="B52" s="51" t="s">
        <v>54</v>
      </c>
      <c r="C52" s="51" t="s">
        <v>134</v>
      </c>
      <c r="D52" s="52" t="s">
        <v>146</v>
      </c>
      <c r="E52" s="52" t="s">
        <v>136</v>
      </c>
      <c r="F52" s="52" t="s">
        <v>137</v>
      </c>
      <c r="G52" s="52" t="s">
        <v>147</v>
      </c>
      <c r="H52" s="52" t="s">
        <v>148</v>
      </c>
      <c r="I52" s="53" t="s">
        <v>149</v>
      </c>
      <c r="J52" s="54" t="s">
        <v>150</v>
      </c>
      <c r="K52" s="51" t="s">
        <v>61</v>
      </c>
      <c r="L52" s="51" t="s">
        <v>142</v>
      </c>
      <c r="M52" s="55">
        <v>25</v>
      </c>
      <c r="N52" s="55">
        <f>1970/1.1200000000000001</f>
        <v>1758.9285714285713</v>
      </c>
      <c r="O52" s="55">
        <f>M52*N52</f>
        <v>43973.214285714283</v>
      </c>
      <c r="P52" s="55">
        <f>O52*1.1200000000000001</f>
        <v>49250</v>
      </c>
      <c r="Q52" s="82" t="s">
        <v>93</v>
      </c>
      <c r="R52" s="51" t="s">
        <v>144</v>
      </c>
      <c r="S52" s="57" t="s">
        <v>65</v>
      </c>
      <c r="T52" s="51">
        <v>0</v>
      </c>
      <c r="U52" s="51" t="s">
        <v>151</v>
      </c>
      <c r="V52" s="51" t="s">
        <v>67</v>
      </c>
    </row>
    <row ht="60" customHeight="1" r="53">
      <c r="A53" s="81">
        <v>20</v>
      </c>
      <c r="B53" s="51" t="s">
        <v>54</v>
      </c>
      <c r="C53" s="51" t="s">
        <v>134</v>
      </c>
      <c r="D53" s="52" t="s">
        <v>152</v>
      </c>
      <c r="E53" s="52" t="s">
        <v>136</v>
      </c>
      <c r="F53" s="52" t="s">
        <v>137</v>
      </c>
      <c r="G53" s="52" t="s">
        <v>153</v>
      </c>
      <c r="H53" s="52" t="s">
        <v>154</v>
      </c>
      <c r="I53" s="53" t="s">
        <v>155</v>
      </c>
      <c r="J53" s="54" t="s">
        <v>156</v>
      </c>
      <c r="K53" s="51" t="s">
        <v>61</v>
      </c>
      <c r="L53" s="51" t="s">
        <v>142</v>
      </c>
      <c r="M53" s="55">
        <f>O53/N53</f>
        <v>10</v>
      </c>
      <c r="N53" s="55">
        <f>3295/1.1200000000000001</f>
        <v>2941.9642857142853</v>
      </c>
      <c r="O53" s="55">
        <f>P53/1.1200000000000001</f>
        <v>29419.642857142855</v>
      </c>
      <c r="P53" s="55">
        <v>32950</v>
      </c>
      <c r="Q53" s="82" t="s">
        <v>93</v>
      </c>
      <c r="R53" s="51" t="s">
        <v>144</v>
      </c>
      <c r="S53" s="57" t="s">
        <v>65</v>
      </c>
      <c r="T53" s="51">
        <v>0</v>
      </c>
      <c r="U53" s="51" t="s">
        <v>151</v>
      </c>
      <c r="V53" s="51" t="s">
        <v>67</v>
      </c>
    </row>
    <row ht="60" customHeight="1" r="54">
      <c r="A54" s="81">
        <v>21</v>
      </c>
      <c r="B54" s="51" t="s">
        <v>54</v>
      </c>
      <c r="C54" s="51" t="s">
        <v>134</v>
      </c>
      <c r="D54" s="52" t="s">
        <v>157</v>
      </c>
      <c r="E54" s="52" t="s">
        <v>136</v>
      </c>
      <c r="F54" s="52" t="s">
        <v>137</v>
      </c>
      <c r="G54" s="52" t="s">
        <v>158</v>
      </c>
      <c r="H54" s="52" t="s">
        <v>159</v>
      </c>
      <c r="I54" s="53" t="s">
        <v>160</v>
      </c>
      <c r="J54" s="54" t="s">
        <v>161</v>
      </c>
      <c r="K54" s="51" t="s">
        <v>61</v>
      </c>
      <c r="L54" s="51" t="s">
        <v>142</v>
      </c>
      <c r="M54" s="55">
        <f>O54/N54</f>
        <v>10</v>
      </c>
      <c r="N54" s="55">
        <f>3430/1.1200000000000001</f>
        <v>3062.4999999999995</v>
      </c>
      <c r="O54" s="55">
        <f>P54/1.12</f>
        <v>30624.999999999996</v>
      </c>
      <c r="P54" s="55">
        <v>34300</v>
      </c>
      <c r="Q54" s="82" t="s">
        <v>93</v>
      </c>
      <c r="R54" s="51" t="s">
        <v>144</v>
      </c>
      <c r="S54" s="57" t="s">
        <v>65</v>
      </c>
      <c r="T54" s="51">
        <v>0</v>
      </c>
      <c r="U54" s="51" t="s">
        <v>151</v>
      </c>
      <c r="V54" s="51" t="s">
        <v>67</v>
      </c>
    </row>
    <row ht="60" customHeight="1" r="55">
      <c r="A55" s="81">
        <v>22</v>
      </c>
      <c r="B55" s="51" t="s">
        <v>54</v>
      </c>
      <c r="C55" s="51" t="s">
        <v>134</v>
      </c>
      <c r="D55" s="52" t="s">
        <v>162</v>
      </c>
      <c r="E55" s="52" t="s">
        <v>136</v>
      </c>
      <c r="F55" s="52" t="s">
        <v>137</v>
      </c>
      <c r="G55" s="52" t="s">
        <v>163</v>
      </c>
      <c r="H55" s="52" t="s">
        <v>164</v>
      </c>
      <c r="I55" s="53" t="s">
        <v>165</v>
      </c>
      <c r="J55" s="54" t="s">
        <v>166</v>
      </c>
      <c r="K55" s="51" t="s">
        <v>61</v>
      </c>
      <c r="L55" s="51" t="s">
        <v>142</v>
      </c>
      <c r="M55" s="55">
        <f>O55/N55</f>
        <v>9.9999999999999982</v>
      </c>
      <c r="N55" s="55">
        <f>4900/1.1200000000000001</f>
        <v>4375</v>
      </c>
      <c r="O55" s="55">
        <f>P55/1.12</f>
        <v>43749.999999999993</v>
      </c>
      <c r="P55" s="55">
        <v>49000</v>
      </c>
      <c r="Q55" s="82" t="s">
        <v>93</v>
      </c>
      <c r="R55" s="51" t="s">
        <v>144</v>
      </c>
      <c r="S55" s="57" t="s">
        <v>65</v>
      </c>
      <c r="T55" s="51">
        <v>0</v>
      </c>
      <c r="U55" s="51" t="s">
        <v>151</v>
      </c>
      <c r="V55" s="51" t="s">
        <v>67</v>
      </c>
    </row>
    <row ht="60" customHeight="1" r="56">
      <c r="A56" s="81">
        <v>23</v>
      </c>
      <c r="B56" s="51" t="s">
        <v>54</v>
      </c>
      <c r="C56" s="51" t="s">
        <v>134</v>
      </c>
      <c r="D56" s="52" t="s">
        <v>167</v>
      </c>
      <c r="E56" s="52" t="s">
        <v>136</v>
      </c>
      <c r="F56" s="52" t="s">
        <v>137</v>
      </c>
      <c r="G56" s="52" t="s">
        <v>168</v>
      </c>
      <c r="H56" s="52" t="s">
        <v>169</v>
      </c>
      <c r="I56" s="53" t="s">
        <v>170</v>
      </c>
      <c r="J56" s="54" t="s">
        <v>171</v>
      </c>
      <c r="K56" s="51" t="s">
        <v>61</v>
      </c>
      <c r="L56" s="51" t="s">
        <v>142</v>
      </c>
      <c r="M56" s="55">
        <f>O56/N56</f>
        <v>10</v>
      </c>
      <c r="N56" s="55">
        <f>6115/1.1200000000000001</f>
        <v>5459.8214285714284</v>
      </c>
      <c r="O56" s="55">
        <f>P56/1.12</f>
        <v>54598.214285714283</v>
      </c>
      <c r="P56" s="55">
        <v>61150</v>
      </c>
      <c r="Q56" s="82" t="s">
        <v>93</v>
      </c>
      <c r="R56" s="51" t="s">
        <v>144</v>
      </c>
      <c r="S56" s="57" t="s">
        <v>65</v>
      </c>
      <c r="T56" s="51">
        <v>0</v>
      </c>
      <c r="U56" s="51" t="s">
        <v>151</v>
      </c>
      <c r="V56" s="51" t="s">
        <v>67</v>
      </c>
    </row>
    <row ht="60" customHeight="1" r="57">
      <c r="A57" s="81">
        <v>24</v>
      </c>
      <c r="B57" s="51" t="s">
        <v>54</v>
      </c>
      <c r="C57" s="51" t="s">
        <v>134</v>
      </c>
      <c r="D57" s="52" t="s">
        <v>172</v>
      </c>
      <c r="E57" s="52" t="s">
        <v>136</v>
      </c>
      <c r="F57" s="52" t="s">
        <v>137</v>
      </c>
      <c r="G57" s="52" t="s">
        <v>173</v>
      </c>
      <c r="H57" s="52" t="s">
        <v>174</v>
      </c>
      <c r="I57" s="53" t="s">
        <v>175</v>
      </c>
      <c r="J57" s="54" t="s">
        <v>176</v>
      </c>
      <c r="K57" s="51" t="s">
        <v>61</v>
      </c>
      <c r="L57" s="51" t="s">
        <v>142</v>
      </c>
      <c r="M57" s="55">
        <f>O57/N57</f>
        <v>10</v>
      </c>
      <c r="N57" s="55">
        <f>3100/1.1200000000000001</f>
        <v>2767.8571428571427</v>
      </c>
      <c r="O57" s="55">
        <f>P57/1.12</f>
        <v>27678.571428571428</v>
      </c>
      <c r="P57" s="55">
        <v>31000</v>
      </c>
      <c r="Q57" s="82" t="s">
        <v>93</v>
      </c>
      <c r="R57" s="51" t="s">
        <v>144</v>
      </c>
      <c r="S57" s="57" t="s">
        <v>65</v>
      </c>
      <c r="T57" s="51">
        <v>0</v>
      </c>
      <c r="U57" s="51" t="s">
        <v>151</v>
      </c>
      <c r="V57" s="51" t="s">
        <v>67</v>
      </c>
    </row>
    <row customFormat="1" ht="135" customHeight="1" r="58" s="6">
      <c r="A58" s="78">
        <v>25</v>
      </c>
      <c r="B58" s="51" t="s">
        <v>54</v>
      </c>
      <c r="C58" s="51" t="s">
        <v>134</v>
      </c>
      <c r="D58" s="52" t="s">
        <v>177</v>
      </c>
      <c r="E58" s="52" t="s">
        <v>178</v>
      </c>
      <c r="F58" s="52" t="s">
        <v>179</v>
      </c>
      <c r="G58" s="52" t="s">
        <v>180</v>
      </c>
      <c r="H58" s="52" t="s">
        <v>181</v>
      </c>
      <c r="I58" s="51" t="s">
        <v>182</v>
      </c>
      <c r="J58" s="57" t="s">
        <v>182</v>
      </c>
      <c r="K58" s="51" t="s">
        <v>61</v>
      </c>
      <c r="L58" s="51" t="s">
        <v>183</v>
      </c>
      <c r="M58" s="55">
        <v>1716</v>
      </c>
      <c r="N58" s="80">
        <f>2194.8998999999999/1.1200000000000001</f>
        <v>1959.7320535714282</v>
      </c>
      <c r="O58" s="80">
        <f>P58/1.12</f>
        <v>3362899.9999999995</v>
      </c>
      <c r="P58" s="80">
        <v>3766448</v>
      </c>
      <c r="Q58" s="57" t="s">
        <v>73</v>
      </c>
      <c r="R58" s="51" t="s">
        <v>144</v>
      </c>
      <c r="S58" s="57" t="s">
        <v>65</v>
      </c>
      <c r="T58" s="51">
        <v>0</v>
      </c>
      <c r="U58" s="51" t="s">
        <v>145</v>
      </c>
      <c r="V58" s="51" t="s">
        <v>67</v>
      </c>
      <c r="Y58" s="58"/>
    </row>
    <row ht="120" customHeight="1" r="59">
      <c r="A59" s="65">
        <v>26</v>
      </c>
      <c r="B59" s="51" t="s">
        <v>54</v>
      </c>
      <c r="C59" s="51" t="s">
        <v>55</v>
      </c>
      <c r="D59" s="52" t="s">
        <v>184</v>
      </c>
      <c r="E59" s="52" t="s">
        <v>185</v>
      </c>
      <c r="F59" s="52" t="s">
        <v>186</v>
      </c>
      <c r="G59" s="52" t="s">
        <v>187</v>
      </c>
      <c r="H59" s="52" t="s">
        <v>188</v>
      </c>
      <c r="I59" s="53" t="s">
        <v>189</v>
      </c>
      <c r="J59" s="54" t="s">
        <v>190</v>
      </c>
      <c r="K59" s="51" t="s">
        <v>61</v>
      </c>
      <c r="L59" s="51" t="s">
        <v>62</v>
      </c>
      <c r="M59" s="55">
        <v>1</v>
      </c>
      <c r="N59" s="55">
        <v>642857.142857</v>
      </c>
      <c r="O59" s="55">
        <v>642857.142857</v>
      </c>
      <c r="P59" s="55">
        <v>720000</v>
      </c>
      <c r="Q59" s="62" t="s">
        <v>191</v>
      </c>
      <c r="R59" s="51" t="s">
        <v>144</v>
      </c>
      <c r="S59" s="57" t="s">
        <v>65</v>
      </c>
      <c r="T59" s="51">
        <v>0</v>
      </c>
      <c r="U59" s="51" t="s">
        <v>88</v>
      </c>
      <c r="V59" s="51" t="s">
        <v>67</v>
      </c>
    </row>
    <row ht="120" customHeight="1" r="60">
      <c r="A60" s="65">
        <v>27</v>
      </c>
      <c r="B60" s="51" t="s">
        <v>54</v>
      </c>
      <c r="C60" s="51" t="s">
        <v>55</v>
      </c>
      <c r="D60" s="52" t="s">
        <v>184</v>
      </c>
      <c r="E60" s="52" t="s">
        <v>185</v>
      </c>
      <c r="F60" s="52" t="s">
        <v>186</v>
      </c>
      <c r="G60" s="52" t="s">
        <v>187</v>
      </c>
      <c r="H60" s="52" t="s">
        <v>188</v>
      </c>
      <c r="I60" s="53" t="s">
        <v>192</v>
      </c>
      <c r="J60" s="54" t="s">
        <v>193</v>
      </c>
      <c r="K60" s="51" t="s">
        <v>61</v>
      </c>
      <c r="L60" s="51" t="s">
        <v>62</v>
      </c>
      <c r="M60" s="55">
        <v>1</v>
      </c>
      <c r="N60" s="55">
        <v>669642.857143</v>
      </c>
      <c r="O60" s="55">
        <v>669642.857143</v>
      </c>
      <c r="P60" s="55">
        <v>750000</v>
      </c>
      <c r="Q60" s="62" t="s">
        <v>191</v>
      </c>
      <c r="R60" s="51" t="s">
        <v>144</v>
      </c>
      <c r="S60" s="57" t="s">
        <v>65</v>
      </c>
      <c r="T60" s="51">
        <v>0</v>
      </c>
      <c r="U60" s="51" t="s">
        <v>88</v>
      </c>
      <c r="V60" s="51" t="s">
        <v>67</v>
      </c>
    </row>
    <row ht="75" customHeight="1" r="61">
      <c r="A61" s="63">
        <v>28</v>
      </c>
      <c r="B61" s="51" t="s">
        <v>54</v>
      </c>
      <c r="C61" s="51" t="s">
        <v>55</v>
      </c>
      <c r="D61" s="52" t="s">
        <v>194</v>
      </c>
      <c r="E61" s="52" t="s">
        <v>185</v>
      </c>
      <c r="F61" s="52" t="s">
        <v>186</v>
      </c>
      <c r="G61" s="52" t="s">
        <v>195</v>
      </c>
      <c r="H61" s="52" t="s">
        <v>196</v>
      </c>
      <c r="I61" s="53" t="s">
        <v>197</v>
      </c>
      <c r="J61" s="54" t="s">
        <v>198</v>
      </c>
      <c r="K61" s="51" t="s">
        <v>61</v>
      </c>
      <c r="L61" s="51" t="s">
        <v>62</v>
      </c>
      <c r="M61" s="55">
        <v>1</v>
      </c>
      <c r="N61" s="55">
        <f>O61</f>
        <v>321428.57142857142</v>
      </c>
      <c r="O61" s="55">
        <f>P61/1.12</f>
        <v>321428.57142857142</v>
      </c>
      <c r="P61" s="55">
        <v>360000</v>
      </c>
      <c r="Q61" s="64" t="s">
        <v>143</v>
      </c>
      <c r="R61" s="51" t="s">
        <v>144</v>
      </c>
      <c r="S61" s="57" t="s">
        <v>65</v>
      </c>
      <c r="T61" s="51">
        <v>0</v>
      </c>
      <c r="U61" s="51" t="s">
        <v>199</v>
      </c>
      <c r="V61" s="51" t="s">
        <v>67</v>
      </c>
    </row>
    <row ht="75" customHeight="1" r="62">
      <c r="A62" s="63">
        <v>29</v>
      </c>
      <c r="B62" s="51" t="s">
        <v>54</v>
      </c>
      <c r="C62" s="51" t="s">
        <v>55</v>
      </c>
      <c r="D62" s="52" t="s">
        <v>194</v>
      </c>
      <c r="E62" s="52" t="s">
        <v>185</v>
      </c>
      <c r="F62" s="52" t="s">
        <v>186</v>
      </c>
      <c r="G62" s="52" t="s">
        <v>195</v>
      </c>
      <c r="H62" s="52" t="s">
        <v>196</v>
      </c>
      <c r="I62" s="53" t="s">
        <v>200</v>
      </c>
      <c r="J62" s="54" t="s">
        <v>201</v>
      </c>
      <c r="K62" s="51" t="s">
        <v>61</v>
      </c>
      <c r="L62" s="51" t="s">
        <v>62</v>
      </c>
      <c r="M62" s="55">
        <v>1</v>
      </c>
      <c r="N62" s="55">
        <f>O62</f>
        <v>482142.8571428571</v>
      </c>
      <c r="O62" s="55">
        <f>P62/1.12</f>
        <v>482142.8571428571</v>
      </c>
      <c r="P62" s="55">
        <v>540000</v>
      </c>
      <c r="Q62" s="64" t="s">
        <v>143</v>
      </c>
      <c r="R62" s="51" t="s">
        <v>144</v>
      </c>
      <c r="S62" s="57" t="s">
        <v>65</v>
      </c>
      <c r="T62" s="51">
        <v>0</v>
      </c>
      <c r="U62" s="51" t="s">
        <v>199</v>
      </c>
      <c r="V62" s="51" t="s">
        <v>67</v>
      </c>
    </row>
    <row ht="75" customHeight="1" r="63">
      <c r="A63" s="63">
        <v>30</v>
      </c>
      <c r="B63" s="51" t="s">
        <v>54</v>
      </c>
      <c r="C63" s="51" t="s">
        <v>55</v>
      </c>
      <c r="D63" s="52" t="s">
        <v>194</v>
      </c>
      <c r="E63" s="52" t="s">
        <v>185</v>
      </c>
      <c r="F63" s="52" t="s">
        <v>186</v>
      </c>
      <c r="G63" s="52" t="s">
        <v>195</v>
      </c>
      <c r="H63" s="52" t="s">
        <v>196</v>
      </c>
      <c r="I63" s="53" t="s">
        <v>202</v>
      </c>
      <c r="J63" s="54" t="s">
        <v>203</v>
      </c>
      <c r="K63" s="51" t="s">
        <v>61</v>
      </c>
      <c r="L63" s="51" t="s">
        <v>62</v>
      </c>
      <c r="M63" s="55">
        <v>1</v>
      </c>
      <c r="N63" s="55">
        <f>O63</f>
        <v>200892.85714285713</v>
      </c>
      <c r="O63" s="55">
        <f>P63/1.12</f>
        <v>200892.85714285713</v>
      </c>
      <c r="P63" s="55">
        <v>225000</v>
      </c>
      <c r="Q63" s="64" t="s">
        <v>143</v>
      </c>
      <c r="R63" s="51" t="s">
        <v>144</v>
      </c>
      <c r="S63" s="57" t="s">
        <v>65</v>
      </c>
      <c r="T63" s="51">
        <v>0</v>
      </c>
      <c r="U63" s="51" t="s">
        <v>199</v>
      </c>
      <c r="V63" s="51" t="s">
        <v>67</v>
      </c>
    </row>
    <row ht="75" customHeight="1" r="64">
      <c r="A64" s="63">
        <v>31</v>
      </c>
      <c r="B64" s="51" t="s">
        <v>54</v>
      </c>
      <c r="C64" s="51" t="s">
        <v>55</v>
      </c>
      <c r="D64" s="52" t="s">
        <v>194</v>
      </c>
      <c r="E64" s="52" t="s">
        <v>185</v>
      </c>
      <c r="F64" s="52" t="s">
        <v>186</v>
      </c>
      <c r="G64" s="52" t="s">
        <v>195</v>
      </c>
      <c r="H64" s="52" t="s">
        <v>196</v>
      </c>
      <c r="I64" s="53" t="s">
        <v>204</v>
      </c>
      <c r="J64" s="54" t="s">
        <v>205</v>
      </c>
      <c r="K64" s="51" t="s">
        <v>61</v>
      </c>
      <c r="L64" s="51" t="s">
        <v>62</v>
      </c>
      <c r="M64" s="55">
        <v>1</v>
      </c>
      <c r="N64" s="55">
        <f>O64</f>
        <v>200892.85714285713</v>
      </c>
      <c r="O64" s="55">
        <f>P64/1.12</f>
        <v>200892.85714285713</v>
      </c>
      <c r="P64" s="55">
        <v>225000</v>
      </c>
      <c r="Q64" s="64" t="s">
        <v>143</v>
      </c>
      <c r="R64" s="51" t="s">
        <v>144</v>
      </c>
      <c r="S64" s="57" t="s">
        <v>65</v>
      </c>
      <c r="T64" s="51">
        <v>0</v>
      </c>
      <c r="U64" s="51" t="s">
        <v>199</v>
      </c>
      <c r="V64" s="51" t="s">
        <v>67</v>
      </c>
    </row>
    <row ht="75" customHeight="1" r="65">
      <c r="A65" s="63">
        <v>32</v>
      </c>
      <c r="B65" s="51" t="s">
        <v>54</v>
      </c>
      <c r="C65" s="51" t="s">
        <v>55</v>
      </c>
      <c r="D65" s="52" t="s">
        <v>194</v>
      </c>
      <c r="E65" s="52" t="s">
        <v>185</v>
      </c>
      <c r="F65" s="52" t="s">
        <v>186</v>
      </c>
      <c r="G65" s="52" t="s">
        <v>195</v>
      </c>
      <c r="H65" s="52" t="s">
        <v>196</v>
      </c>
      <c r="I65" s="53" t="s">
        <v>206</v>
      </c>
      <c r="J65" s="54" t="s">
        <v>207</v>
      </c>
      <c r="K65" s="51" t="s">
        <v>61</v>
      </c>
      <c r="L65" s="51" t="s">
        <v>62</v>
      </c>
      <c r="M65" s="55">
        <v>1</v>
      </c>
      <c r="N65" s="55">
        <f>O65</f>
        <v>401785.71428571426</v>
      </c>
      <c r="O65" s="55">
        <f>P65/1.12</f>
        <v>401785.71428571426</v>
      </c>
      <c r="P65" s="55">
        <v>450000</v>
      </c>
      <c r="Q65" s="64" t="s">
        <v>143</v>
      </c>
      <c r="R65" s="51" t="s">
        <v>144</v>
      </c>
      <c r="S65" s="57" t="s">
        <v>65</v>
      </c>
      <c r="T65" s="51">
        <v>0</v>
      </c>
      <c r="U65" s="51" t="s">
        <v>199</v>
      </c>
      <c r="V65" s="51" t="s">
        <v>67</v>
      </c>
    </row>
    <row customFormat="1" ht="141.75" customHeight="1" r="66" s="72">
      <c r="A66" s="69">
        <v>33</v>
      </c>
      <c r="B66" s="51" t="s">
        <v>54</v>
      </c>
      <c r="C66" s="51" t="s">
        <v>55</v>
      </c>
      <c r="D66" s="52" t="s">
        <v>208</v>
      </c>
      <c r="E66" s="52" t="s">
        <v>209</v>
      </c>
      <c r="F66" s="52" t="s">
        <v>210</v>
      </c>
      <c r="G66" s="52" t="s">
        <v>211</v>
      </c>
      <c r="H66" s="52" t="s">
        <v>212</v>
      </c>
      <c r="I66" s="53" t="s">
        <v>213</v>
      </c>
      <c r="J66" s="54" t="s">
        <v>214</v>
      </c>
      <c r="K66" s="51" t="s">
        <v>61</v>
      </c>
      <c r="L66" s="51" t="s">
        <v>62</v>
      </c>
      <c r="M66" s="55">
        <v>1</v>
      </c>
      <c r="N66" s="70">
        <f>O66</f>
        <v>390178.57142857142</v>
      </c>
      <c r="O66" s="70">
        <f>P66/1.1200000000000001</f>
        <v>390178.57142857142</v>
      </c>
      <c r="P66" s="70">
        <v>437000</v>
      </c>
      <c r="Q66" s="57" t="s">
        <v>73</v>
      </c>
      <c r="R66" s="51" t="s">
        <v>144</v>
      </c>
      <c r="S66" s="57" t="s">
        <v>65</v>
      </c>
      <c r="T66" s="51">
        <v>0</v>
      </c>
      <c r="U66" s="67" t="s">
        <v>215</v>
      </c>
      <c r="V66" s="51" t="s">
        <v>67</v>
      </c>
    </row>
    <row customFormat="1" ht="137.25" customHeight="1" r="67" s="83">
      <c r="A67" s="84">
        <v>34</v>
      </c>
      <c r="B67" s="84" t="s">
        <v>54</v>
      </c>
      <c r="C67" s="84" t="s">
        <v>55</v>
      </c>
      <c r="D67" s="85" t="s">
        <v>208</v>
      </c>
      <c r="E67" s="85" t="s">
        <v>209</v>
      </c>
      <c r="F67" s="85" t="s">
        <v>210</v>
      </c>
      <c r="G67" s="85" t="s">
        <v>211</v>
      </c>
      <c r="H67" s="85" t="s">
        <v>212</v>
      </c>
      <c r="I67" s="86" t="s">
        <v>216</v>
      </c>
      <c r="J67" s="87" t="s">
        <v>217</v>
      </c>
      <c r="K67" s="84" t="s">
        <v>61</v>
      </c>
      <c r="L67" s="84" t="s">
        <v>218</v>
      </c>
      <c r="M67" s="88" t="s">
        <v>218</v>
      </c>
      <c r="N67" s="88">
        <v>0</v>
      </c>
      <c r="O67" s="88">
        <v>0</v>
      </c>
      <c r="P67" s="88">
        <v>0</v>
      </c>
      <c r="Q67" s="89"/>
      <c r="R67" s="84"/>
      <c r="S67" s="89" t="s">
        <v>65</v>
      </c>
      <c r="T67" s="84">
        <v>0</v>
      </c>
      <c r="U67" s="90" t="s">
        <v>219</v>
      </c>
      <c r="V67" s="84" t="s">
        <v>67</v>
      </c>
      <c r="Y67" s="91"/>
    </row>
    <row customFormat="1" ht="60" customHeight="1" r="68" s="6">
      <c r="A68" s="65">
        <v>35</v>
      </c>
      <c r="B68" s="51" t="s">
        <v>54</v>
      </c>
      <c r="C68" s="51" t="s">
        <v>55</v>
      </c>
      <c r="D68" s="52" t="s">
        <v>194</v>
      </c>
      <c r="E68" s="52" t="s">
        <v>185</v>
      </c>
      <c r="F68" s="52" t="s">
        <v>186</v>
      </c>
      <c r="G68" s="52" t="s">
        <v>195</v>
      </c>
      <c r="H68" s="52" t="s">
        <v>196</v>
      </c>
      <c r="I68" s="53" t="s">
        <v>220</v>
      </c>
      <c r="J68" s="54" t="s">
        <v>221</v>
      </c>
      <c r="K68" s="51" t="s">
        <v>61</v>
      </c>
      <c r="L68" s="51" t="s">
        <v>62</v>
      </c>
      <c r="M68" s="55">
        <v>1</v>
      </c>
      <c r="N68" s="55">
        <f>O68</f>
        <v>3124999.9999999995</v>
      </c>
      <c r="O68" s="55">
        <f>P68/1.1200000000000001</f>
        <v>3124999.9999999995</v>
      </c>
      <c r="P68" s="55">
        <v>3500000</v>
      </c>
      <c r="Q68" s="62" t="s">
        <v>73</v>
      </c>
      <c r="R68" s="51" t="s">
        <v>144</v>
      </c>
      <c r="S68" s="57" t="s">
        <v>65</v>
      </c>
      <c r="T68" s="51">
        <v>0</v>
      </c>
      <c r="U68" s="51" t="s">
        <v>222</v>
      </c>
      <c r="V68" s="51" t="s">
        <v>67</v>
      </c>
      <c r="Y68" s="58"/>
    </row>
    <row customFormat="1" ht="71.25" customHeight="1" r="69" s="6">
      <c r="A69" s="65">
        <v>36</v>
      </c>
      <c r="B69" s="51" t="s">
        <v>54</v>
      </c>
      <c r="C69" s="51" t="s">
        <v>55</v>
      </c>
      <c r="D69" s="52" t="s">
        <v>194</v>
      </c>
      <c r="E69" s="52" t="s">
        <v>185</v>
      </c>
      <c r="F69" s="52" t="s">
        <v>186</v>
      </c>
      <c r="G69" s="52" t="s">
        <v>195</v>
      </c>
      <c r="H69" s="52" t="s">
        <v>196</v>
      </c>
      <c r="I69" s="53" t="s">
        <v>223</v>
      </c>
      <c r="J69" s="54" t="s">
        <v>224</v>
      </c>
      <c r="K69" s="51" t="s">
        <v>61</v>
      </c>
      <c r="L69" s="51" t="s">
        <v>62</v>
      </c>
      <c r="M69" s="55">
        <v>1</v>
      </c>
      <c r="N69" s="55">
        <f>O69</f>
        <v>107142.85714285713</v>
      </c>
      <c r="O69" s="55">
        <f>P69/1.1200000000000001</f>
        <v>107142.85714285713</v>
      </c>
      <c r="P69" s="55">
        <v>120000</v>
      </c>
      <c r="Q69" s="62" t="s">
        <v>73</v>
      </c>
      <c r="R69" s="51" t="s">
        <v>144</v>
      </c>
      <c r="S69" s="57" t="s">
        <v>65</v>
      </c>
      <c r="T69" s="51">
        <v>0</v>
      </c>
      <c r="U69" s="51" t="s">
        <v>222</v>
      </c>
      <c r="V69" s="51" t="s">
        <v>67</v>
      </c>
      <c r="Y69" s="58"/>
    </row>
    <row customFormat="1" ht="128.25" customHeight="1" r="70" s="6">
      <c r="A70" s="65">
        <v>37</v>
      </c>
      <c r="B70" s="51" t="s">
        <v>54</v>
      </c>
      <c r="C70" s="51" t="s">
        <v>55</v>
      </c>
      <c r="D70" s="52" t="s">
        <v>194</v>
      </c>
      <c r="E70" s="52" t="s">
        <v>185</v>
      </c>
      <c r="F70" s="52" t="s">
        <v>186</v>
      </c>
      <c r="G70" s="52" t="s">
        <v>195</v>
      </c>
      <c r="H70" s="52" t="s">
        <v>196</v>
      </c>
      <c r="I70" s="53" t="s">
        <v>225</v>
      </c>
      <c r="J70" s="54" t="s">
        <v>226</v>
      </c>
      <c r="K70" s="51" t="s">
        <v>61</v>
      </c>
      <c r="L70" s="51" t="s">
        <v>62</v>
      </c>
      <c r="M70" s="55">
        <v>1</v>
      </c>
      <c r="N70" s="55">
        <f>O70</f>
        <v>2678571.4285714282</v>
      </c>
      <c r="O70" s="55">
        <f>P70/1.1200000000000001</f>
        <v>2678571.4285714282</v>
      </c>
      <c r="P70" s="55">
        <v>3000000</v>
      </c>
      <c r="Q70" s="62" t="s">
        <v>73</v>
      </c>
      <c r="R70" s="51" t="s">
        <v>144</v>
      </c>
      <c r="S70" s="57" t="s">
        <v>65</v>
      </c>
      <c r="T70" s="51">
        <v>0</v>
      </c>
      <c r="U70" s="51" t="s">
        <v>222</v>
      </c>
      <c r="V70" s="51" t="s">
        <v>67</v>
      </c>
      <c r="Y70" s="58"/>
    </row>
    <row customFormat="1" ht="120" customHeight="1" r="71" s="7">
      <c r="A71" s="69">
        <v>38</v>
      </c>
      <c r="B71" s="69" t="s">
        <v>54</v>
      </c>
      <c r="C71" s="69" t="s">
        <v>134</v>
      </c>
      <c r="D71" s="92" t="s">
        <v>227</v>
      </c>
      <c r="E71" s="92" t="s">
        <v>228</v>
      </c>
      <c r="F71" s="92" t="s">
        <v>228</v>
      </c>
      <c r="G71" s="92" t="s">
        <v>229</v>
      </c>
      <c r="H71" s="92" t="s">
        <v>230</v>
      </c>
      <c r="I71" s="93" t="s">
        <v>231</v>
      </c>
      <c r="J71" s="94" t="s">
        <v>232</v>
      </c>
      <c r="K71" s="69" t="s">
        <v>61</v>
      </c>
      <c r="L71" s="69" t="s">
        <v>183</v>
      </c>
      <c r="M71" s="70">
        <v>10</v>
      </c>
      <c r="N71" s="70" t="s">
        <v>218</v>
      </c>
      <c r="O71" s="70" t="s">
        <v>218</v>
      </c>
      <c r="P71" s="70" t="s">
        <v>218</v>
      </c>
      <c r="Q71" s="70" t="s">
        <v>218</v>
      </c>
      <c r="R71" s="70" t="s">
        <v>218</v>
      </c>
      <c r="S71" s="70" t="s">
        <v>218</v>
      </c>
      <c r="T71" s="70" t="s">
        <v>218</v>
      </c>
      <c r="U71" s="70" t="s">
        <v>233</v>
      </c>
      <c r="V71" s="69" t="s">
        <v>67</v>
      </c>
    </row>
    <row customFormat="1" ht="60" customHeight="1" r="72" s="76">
      <c r="A72" s="65">
        <v>39</v>
      </c>
      <c r="B72" s="51" t="s">
        <v>54</v>
      </c>
      <c r="C72" s="51" t="s">
        <v>134</v>
      </c>
      <c r="D72" s="52" t="s">
        <v>234</v>
      </c>
      <c r="E72" s="52" t="s">
        <v>235</v>
      </c>
      <c r="F72" s="52" t="s">
        <v>235</v>
      </c>
      <c r="G72" s="52" t="s">
        <v>236</v>
      </c>
      <c r="H72" s="52" t="s">
        <v>237</v>
      </c>
      <c r="I72" s="53" t="s">
        <v>238</v>
      </c>
      <c r="J72" s="54" t="s">
        <v>239</v>
      </c>
      <c r="K72" s="51" t="s">
        <v>61</v>
      </c>
      <c r="L72" s="51" t="s">
        <v>183</v>
      </c>
      <c r="M72" s="73">
        <v>100</v>
      </c>
      <c r="N72" s="73">
        <v>71.428571000000005</v>
      </c>
      <c r="O72" s="73">
        <v>7142.8571430000002</v>
      </c>
      <c r="P72" s="73">
        <v>8000</v>
      </c>
      <c r="Q72" s="62" t="s">
        <v>240</v>
      </c>
      <c r="R72" s="51" t="s">
        <v>144</v>
      </c>
      <c r="S72" s="57" t="s">
        <v>65</v>
      </c>
      <c r="T72" s="51">
        <v>0</v>
      </c>
      <c r="U72" s="51" t="s">
        <v>241</v>
      </c>
      <c r="V72" s="51" t="s">
        <v>67</v>
      </c>
    </row>
    <row customFormat="1" ht="120" customHeight="1" r="73" s="7">
      <c r="A73" s="69">
        <v>40</v>
      </c>
      <c r="B73" s="69" t="s">
        <v>54</v>
      </c>
      <c r="C73" s="69" t="s">
        <v>134</v>
      </c>
      <c r="D73" s="92" t="s">
        <v>242</v>
      </c>
      <c r="E73" s="92" t="s">
        <v>235</v>
      </c>
      <c r="F73" s="92" t="s">
        <v>235</v>
      </c>
      <c r="G73" s="92" t="s">
        <v>243</v>
      </c>
      <c r="H73" s="92" t="s">
        <v>244</v>
      </c>
      <c r="I73" s="93" t="s">
        <v>245</v>
      </c>
      <c r="J73" s="94" t="s">
        <v>246</v>
      </c>
      <c r="K73" s="69" t="s">
        <v>61</v>
      </c>
      <c r="L73" s="69" t="s">
        <v>183</v>
      </c>
      <c r="M73" s="70">
        <v>100</v>
      </c>
      <c r="N73" s="70" t="s">
        <v>218</v>
      </c>
      <c r="O73" s="70" t="s">
        <v>218</v>
      </c>
      <c r="P73" s="70" t="s">
        <v>218</v>
      </c>
      <c r="Q73" s="70" t="s">
        <v>218</v>
      </c>
      <c r="R73" s="70" t="s">
        <v>218</v>
      </c>
      <c r="S73" s="70" t="s">
        <v>218</v>
      </c>
      <c r="T73" s="70" t="s">
        <v>218</v>
      </c>
      <c r="U73" s="70" t="s">
        <v>233</v>
      </c>
      <c r="V73" s="69" t="s">
        <v>67</v>
      </c>
    </row>
    <row ht="99.75" customHeight="1" r="74">
      <c r="A74" s="65">
        <v>41</v>
      </c>
      <c r="B74" s="51" t="s">
        <v>54</v>
      </c>
      <c r="C74" s="51" t="s">
        <v>134</v>
      </c>
      <c r="D74" s="52" t="s">
        <v>247</v>
      </c>
      <c r="E74" s="52" t="s">
        <v>248</v>
      </c>
      <c r="F74" s="52" t="s">
        <v>249</v>
      </c>
      <c r="G74" s="52" t="s">
        <v>250</v>
      </c>
      <c r="H74" s="52" t="s">
        <v>251</v>
      </c>
      <c r="I74" s="53" t="s">
        <v>252</v>
      </c>
      <c r="J74" s="54" t="s">
        <v>253</v>
      </c>
      <c r="K74" s="51" t="s">
        <v>61</v>
      </c>
      <c r="L74" s="51" t="s">
        <v>254</v>
      </c>
      <c r="M74" s="55">
        <v>360</v>
      </c>
      <c r="N74" s="55">
        <v>214.28571400000001</v>
      </c>
      <c r="O74" s="55">
        <v>77142.857143000001</v>
      </c>
      <c r="P74" s="55">
        <v>86400</v>
      </c>
      <c r="Q74" s="62" t="s">
        <v>87</v>
      </c>
      <c r="R74" s="62" t="s">
        <v>144</v>
      </c>
      <c r="S74" s="57" t="s">
        <v>65</v>
      </c>
      <c r="T74" s="51">
        <v>0</v>
      </c>
      <c r="U74" s="51" t="s">
        <v>255</v>
      </c>
      <c r="V74" s="51" t="s">
        <v>67</v>
      </c>
    </row>
    <row ht="75" customHeight="1" r="75">
      <c r="A75" s="65">
        <v>42</v>
      </c>
      <c r="B75" s="51" t="s">
        <v>54</v>
      </c>
      <c r="C75" s="51" t="s">
        <v>134</v>
      </c>
      <c r="D75" s="52" t="s">
        <v>256</v>
      </c>
      <c r="E75" s="52" t="s">
        <v>257</v>
      </c>
      <c r="F75" s="52" t="s">
        <v>258</v>
      </c>
      <c r="G75" s="52" t="s">
        <v>259</v>
      </c>
      <c r="H75" s="52" t="s">
        <v>260</v>
      </c>
      <c r="I75" s="53" t="s">
        <v>257</v>
      </c>
      <c r="J75" s="54" t="s">
        <v>261</v>
      </c>
      <c r="K75" s="51" t="s">
        <v>61</v>
      </c>
      <c r="L75" s="51" t="s">
        <v>183</v>
      </c>
      <c r="M75" s="55">
        <v>30</v>
      </c>
      <c r="N75" s="55">
        <v>714.28571399999998</v>
      </c>
      <c r="O75" s="55">
        <v>21428.571429</v>
      </c>
      <c r="P75" s="55">
        <v>24000</v>
      </c>
      <c r="Q75" s="62" t="s">
        <v>87</v>
      </c>
      <c r="R75" s="62" t="s">
        <v>144</v>
      </c>
      <c r="S75" s="57" t="s">
        <v>65</v>
      </c>
      <c r="T75" s="51">
        <v>0</v>
      </c>
      <c r="U75" s="51" t="s">
        <v>255</v>
      </c>
      <c r="V75" s="51" t="s">
        <v>67</v>
      </c>
    </row>
    <row ht="171" customHeight="1" r="76">
      <c r="A76" s="65">
        <v>43</v>
      </c>
      <c r="B76" s="51" t="s">
        <v>54</v>
      </c>
      <c r="C76" s="51" t="s">
        <v>134</v>
      </c>
      <c r="D76" s="52" t="s">
        <v>262</v>
      </c>
      <c r="E76" s="52" t="s">
        <v>263</v>
      </c>
      <c r="F76" s="52" t="s">
        <v>263</v>
      </c>
      <c r="G76" s="52" t="s">
        <v>264</v>
      </c>
      <c r="H76" s="52" t="s">
        <v>265</v>
      </c>
      <c r="I76" s="53" t="s">
        <v>266</v>
      </c>
      <c r="J76" s="54" t="s">
        <v>267</v>
      </c>
      <c r="K76" s="51" t="s">
        <v>61</v>
      </c>
      <c r="L76" s="51" t="s">
        <v>183</v>
      </c>
      <c r="M76" s="55">
        <v>1000</v>
      </c>
      <c r="N76" s="55">
        <v>17.857143000000001</v>
      </c>
      <c r="O76" s="55">
        <v>17857.142856999999</v>
      </c>
      <c r="P76" s="55">
        <v>20000</v>
      </c>
      <c r="Q76" s="62" t="s">
        <v>87</v>
      </c>
      <c r="R76" s="62" t="s">
        <v>144</v>
      </c>
      <c r="S76" s="57" t="s">
        <v>65</v>
      </c>
      <c r="T76" s="51">
        <v>0</v>
      </c>
      <c r="U76" s="51" t="s">
        <v>255</v>
      </c>
      <c r="V76" s="51" t="s">
        <v>67</v>
      </c>
    </row>
    <row ht="105" customHeight="1" r="77">
      <c r="A77" s="65">
        <v>44</v>
      </c>
      <c r="B77" s="51" t="s">
        <v>54</v>
      </c>
      <c r="C77" s="51" t="s">
        <v>134</v>
      </c>
      <c r="D77" s="52" t="s">
        <v>268</v>
      </c>
      <c r="E77" s="52" t="s">
        <v>269</v>
      </c>
      <c r="F77" s="52" t="s">
        <v>270</v>
      </c>
      <c r="G77" s="52" t="s">
        <v>271</v>
      </c>
      <c r="H77" s="52" t="s">
        <v>272</v>
      </c>
      <c r="I77" s="53" t="s">
        <v>273</v>
      </c>
      <c r="J77" s="54" t="s">
        <v>274</v>
      </c>
      <c r="K77" s="51" t="s">
        <v>61</v>
      </c>
      <c r="L77" s="51" t="s">
        <v>275</v>
      </c>
      <c r="M77" s="55">
        <v>30</v>
      </c>
      <c r="N77" s="55">
        <v>1071.4285709999999</v>
      </c>
      <c r="O77" s="55">
        <v>32142.857143000001</v>
      </c>
      <c r="P77" s="55">
        <v>36000</v>
      </c>
      <c r="Q77" s="62" t="s">
        <v>87</v>
      </c>
      <c r="R77" s="62" t="s">
        <v>144</v>
      </c>
      <c r="S77" s="57" t="s">
        <v>65</v>
      </c>
      <c r="T77" s="51">
        <v>0</v>
      </c>
      <c r="U77" s="51" t="s">
        <v>255</v>
      </c>
      <c r="V77" s="51" t="s">
        <v>67</v>
      </c>
    </row>
    <row customFormat="1" ht="158.25" customHeight="1" r="78" s="6">
      <c r="A78" s="65">
        <v>45</v>
      </c>
      <c r="B78" s="51" t="s">
        <v>54</v>
      </c>
      <c r="C78" s="51" t="s">
        <v>134</v>
      </c>
      <c r="D78" s="52" t="s">
        <v>276</v>
      </c>
      <c r="E78" s="52" t="s">
        <v>277</v>
      </c>
      <c r="F78" s="52" t="s">
        <v>278</v>
      </c>
      <c r="G78" s="52" t="s">
        <v>279</v>
      </c>
      <c r="H78" s="52" t="s">
        <v>280</v>
      </c>
      <c r="I78" s="53" t="s">
        <v>281</v>
      </c>
      <c r="J78" s="54" t="s">
        <v>282</v>
      </c>
      <c r="K78" s="51" t="s">
        <v>61</v>
      </c>
      <c r="L78" s="51" t="s">
        <v>283</v>
      </c>
      <c r="M78" s="73">
        <v>13</v>
      </c>
      <c r="N78" s="73">
        <v>58035.714286000002</v>
      </c>
      <c r="O78" s="73">
        <v>754464.285714</v>
      </c>
      <c r="P78" s="73">
        <v>845000</v>
      </c>
      <c r="Q78" s="62" t="s">
        <v>284</v>
      </c>
      <c r="R78" s="51" t="s">
        <v>144</v>
      </c>
      <c r="S78" s="57" t="s">
        <v>65</v>
      </c>
      <c r="T78" s="51">
        <v>0</v>
      </c>
      <c r="U78" s="51" t="s">
        <v>241</v>
      </c>
      <c r="V78" s="51" t="s">
        <v>67</v>
      </c>
      <c r="Y78" s="58"/>
    </row>
    <row customFormat="1" ht="162.75" customHeight="1" r="79" s="4">
      <c r="A79" s="65">
        <v>46</v>
      </c>
      <c r="B79" s="51" t="s">
        <v>54</v>
      </c>
      <c r="C79" s="51" t="s">
        <v>134</v>
      </c>
      <c r="D79" s="52" t="s">
        <v>285</v>
      </c>
      <c r="E79" s="52" t="s">
        <v>263</v>
      </c>
      <c r="F79" s="52" t="s">
        <v>263</v>
      </c>
      <c r="G79" s="52" t="s">
        <v>286</v>
      </c>
      <c r="H79" s="52" t="s">
        <v>287</v>
      </c>
      <c r="I79" s="53" t="s">
        <v>288</v>
      </c>
      <c r="J79" s="54" t="s">
        <v>289</v>
      </c>
      <c r="K79" s="51" t="s">
        <v>61</v>
      </c>
      <c r="L79" s="51" t="s">
        <v>283</v>
      </c>
      <c r="M79" s="73">
        <v>13</v>
      </c>
      <c r="N79" s="73">
        <v>4285.7142860000004</v>
      </c>
      <c r="O79" s="73">
        <v>55714.285713999998</v>
      </c>
      <c r="P79" s="73">
        <v>62400</v>
      </c>
      <c r="Q79" s="62" t="s">
        <v>284</v>
      </c>
      <c r="R79" s="51" t="s">
        <v>144</v>
      </c>
      <c r="S79" s="57" t="s">
        <v>65</v>
      </c>
      <c r="T79" s="51">
        <v>0</v>
      </c>
      <c r="U79" s="51" t="s">
        <v>241</v>
      </c>
      <c r="V79" s="51" t="s">
        <v>67</v>
      </c>
    </row>
    <row customFormat="1" ht="90" customHeight="1" r="80" s="6">
      <c r="A80" s="65">
        <v>47</v>
      </c>
      <c r="B80" s="51" t="s">
        <v>54</v>
      </c>
      <c r="C80" s="51" t="s">
        <v>134</v>
      </c>
      <c r="D80" s="52" t="s">
        <v>290</v>
      </c>
      <c r="E80" s="52" t="s">
        <v>291</v>
      </c>
      <c r="F80" s="52" t="s">
        <v>292</v>
      </c>
      <c r="G80" s="52" t="s">
        <v>293</v>
      </c>
      <c r="H80" s="52" t="s">
        <v>294</v>
      </c>
      <c r="I80" s="53" t="s">
        <v>295</v>
      </c>
      <c r="J80" s="54" t="s">
        <v>296</v>
      </c>
      <c r="K80" s="51" t="s">
        <v>61</v>
      </c>
      <c r="L80" s="51" t="s">
        <v>297</v>
      </c>
      <c r="M80" s="55">
        <v>1000</v>
      </c>
      <c r="N80" s="55">
        <f>600/1.1200000000000001</f>
        <v>535.71428571428567</v>
      </c>
      <c r="O80" s="55">
        <f>M80*N80</f>
        <v>535714.28571428568</v>
      </c>
      <c r="P80" s="55">
        <f>M80*N80*1.1200000000000001</f>
        <v>600000</v>
      </c>
      <c r="Q80" s="62" t="s">
        <v>73</v>
      </c>
      <c r="R80" s="51" t="s">
        <v>298</v>
      </c>
      <c r="S80" s="57" t="s">
        <v>65</v>
      </c>
      <c r="T80" s="51">
        <v>0</v>
      </c>
      <c r="U80" s="51" t="s">
        <v>222</v>
      </c>
      <c r="V80" s="51" t="s">
        <v>67</v>
      </c>
      <c r="Y80" s="58"/>
    </row>
    <row customFormat="1" ht="90" customHeight="1" r="81" s="6">
      <c r="A81" s="51">
        <v>48</v>
      </c>
      <c r="B81" s="51" t="s">
        <v>54</v>
      </c>
      <c r="C81" s="51" t="s">
        <v>134</v>
      </c>
      <c r="D81" s="52" t="s">
        <v>299</v>
      </c>
      <c r="E81" s="52" t="s">
        <v>300</v>
      </c>
      <c r="F81" s="52" t="s">
        <v>292</v>
      </c>
      <c r="G81" s="52" t="s">
        <v>301</v>
      </c>
      <c r="H81" s="52" t="s">
        <v>302</v>
      </c>
      <c r="I81" s="53" t="s">
        <v>303</v>
      </c>
      <c r="J81" s="54" t="s">
        <v>304</v>
      </c>
      <c r="K81" s="51" t="s">
        <v>61</v>
      </c>
      <c r="L81" s="51" t="s">
        <v>297</v>
      </c>
      <c r="M81" s="55">
        <v>2640</v>
      </c>
      <c r="N81" s="55">
        <f>139/1.1200000000000001</f>
        <v>124.10714285714285</v>
      </c>
      <c r="O81" s="55">
        <f>M81*N81</f>
        <v>327642.8571428571</v>
      </c>
      <c r="P81" s="55">
        <v>366960</v>
      </c>
      <c r="Q81" s="57" t="s">
        <v>121</v>
      </c>
      <c r="R81" s="51" t="s">
        <v>144</v>
      </c>
      <c r="S81" s="57" t="s">
        <v>65</v>
      </c>
      <c r="T81" s="51">
        <v>0</v>
      </c>
      <c r="U81" s="51"/>
      <c r="V81" s="51" t="s">
        <v>67</v>
      </c>
      <c r="Y81" s="58"/>
    </row>
    <row customFormat="1" ht="90" customHeight="1" r="82" s="6">
      <c r="A82" s="51">
        <v>49</v>
      </c>
      <c r="B82" s="51" t="s">
        <v>54</v>
      </c>
      <c r="C82" s="51" t="s">
        <v>134</v>
      </c>
      <c r="D82" s="52" t="s">
        <v>305</v>
      </c>
      <c r="E82" s="52" t="s">
        <v>300</v>
      </c>
      <c r="F82" s="52" t="s">
        <v>292</v>
      </c>
      <c r="G82" s="52" t="s">
        <v>306</v>
      </c>
      <c r="H82" s="52" t="s">
        <v>307</v>
      </c>
      <c r="I82" s="53" t="s">
        <v>308</v>
      </c>
      <c r="J82" s="54" t="s">
        <v>309</v>
      </c>
      <c r="K82" s="51" t="s">
        <v>61</v>
      </c>
      <c r="L82" s="51" t="s">
        <v>297</v>
      </c>
      <c r="M82" s="55">
        <v>1020</v>
      </c>
      <c r="N82" s="55">
        <f>140/1.1200000000000001</f>
        <v>124.99999999999999</v>
      </c>
      <c r="O82" s="55">
        <f>P82/1.1200000000000001</f>
        <v>127499.99999999999</v>
      </c>
      <c r="P82" s="55">
        <v>142800</v>
      </c>
      <c r="Q82" s="57" t="s">
        <v>121</v>
      </c>
      <c r="R82" s="51" t="s">
        <v>144</v>
      </c>
      <c r="S82" s="57" t="s">
        <v>65</v>
      </c>
      <c r="T82" s="51">
        <v>0</v>
      </c>
      <c r="U82" s="51"/>
      <c r="V82" s="51" t="s">
        <v>67</v>
      </c>
      <c r="Y82" s="58"/>
    </row>
    <row ht="105" customHeight="1" r="83">
      <c r="A83" s="95">
        <v>50</v>
      </c>
      <c r="B83" s="51" t="s">
        <v>54</v>
      </c>
      <c r="C83" s="51" t="s">
        <v>55</v>
      </c>
      <c r="D83" s="52" t="s">
        <v>310</v>
      </c>
      <c r="E83" s="52" t="s">
        <v>311</v>
      </c>
      <c r="F83" s="52" t="s">
        <v>312</v>
      </c>
      <c r="G83" s="52" t="s">
        <v>313</v>
      </c>
      <c r="H83" s="52" t="s">
        <v>314</v>
      </c>
      <c r="I83" s="53" t="s">
        <v>315</v>
      </c>
      <c r="J83" s="54" t="s">
        <v>316</v>
      </c>
      <c r="K83" s="51" t="s">
        <v>61</v>
      </c>
      <c r="L83" s="51" t="s">
        <v>62</v>
      </c>
      <c r="M83" s="55">
        <v>1</v>
      </c>
      <c r="N83" s="55">
        <v>700000</v>
      </c>
      <c r="O83" s="55">
        <v>700000</v>
      </c>
      <c r="P83" s="55">
        <v>784000</v>
      </c>
      <c r="Q83" s="96" t="s">
        <v>240</v>
      </c>
      <c r="R83" s="51" t="s">
        <v>317</v>
      </c>
      <c r="S83" s="57" t="s">
        <v>65</v>
      </c>
      <c r="T83" s="51">
        <v>0</v>
      </c>
      <c r="U83" s="51" t="s">
        <v>318</v>
      </c>
      <c r="V83" s="51" t="s">
        <v>67</v>
      </c>
    </row>
    <row ht="105" customHeight="1" r="84">
      <c r="A84" s="95">
        <v>51</v>
      </c>
      <c r="B84" s="51" t="s">
        <v>54</v>
      </c>
      <c r="C84" s="51" t="s">
        <v>55</v>
      </c>
      <c r="D84" s="52" t="s">
        <v>319</v>
      </c>
      <c r="E84" s="52" t="s">
        <v>320</v>
      </c>
      <c r="F84" s="52" t="s">
        <v>321</v>
      </c>
      <c r="G84" s="52" t="s">
        <v>320</v>
      </c>
      <c r="H84" s="52" t="s">
        <v>321</v>
      </c>
      <c r="I84" s="53" t="s">
        <v>322</v>
      </c>
      <c r="J84" s="54" t="s">
        <v>323</v>
      </c>
      <c r="K84" s="51" t="s">
        <v>61</v>
      </c>
      <c r="L84" s="51" t="s">
        <v>62</v>
      </c>
      <c r="M84" s="55">
        <v>1</v>
      </c>
      <c r="N84" s="55">
        <v>1719642.857143</v>
      </c>
      <c r="O84" s="55">
        <v>1719642.857143</v>
      </c>
      <c r="P84" s="55">
        <v>1926000</v>
      </c>
      <c r="Q84" s="96" t="s">
        <v>240</v>
      </c>
      <c r="R84" s="51" t="s">
        <v>317</v>
      </c>
      <c r="S84" s="57" t="s">
        <v>65</v>
      </c>
      <c r="T84" s="51">
        <v>0</v>
      </c>
      <c r="U84" s="51" t="s">
        <v>318</v>
      </c>
      <c r="V84" s="51" t="s">
        <v>67</v>
      </c>
    </row>
    <row ht="120" customHeight="1" r="85">
      <c r="A85" s="63">
        <v>52</v>
      </c>
      <c r="B85" s="51" t="s">
        <v>54</v>
      </c>
      <c r="C85" s="51" t="s">
        <v>55</v>
      </c>
      <c r="D85" s="52" t="s">
        <v>184</v>
      </c>
      <c r="E85" s="52" t="s">
        <v>324</v>
      </c>
      <c r="F85" s="52" t="s">
        <v>325</v>
      </c>
      <c r="G85" s="52" t="s">
        <v>326</v>
      </c>
      <c r="H85" s="52" t="s">
        <v>188</v>
      </c>
      <c r="I85" s="53" t="s">
        <v>327</v>
      </c>
      <c r="J85" s="54" t="s">
        <v>328</v>
      </c>
      <c r="K85" s="51" t="s">
        <v>61</v>
      </c>
      <c r="L85" s="51" t="s">
        <v>62</v>
      </c>
      <c r="M85" s="55">
        <v>1</v>
      </c>
      <c r="N85" s="55">
        <f>O85</f>
        <v>124999.99999999999</v>
      </c>
      <c r="O85" s="55">
        <f>P85/1.1200000000000001</f>
        <v>124999.99999999999</v>
      </c>
      <c r="P85" s="55">
        <v>140000</v>
      </c>
      <c r="Q85" s="64" t="s">
        <v>143</v>
      </c>
      <c r="R85" s="51" t="s">
        <v>144</v>
      </c>
      <c r="S85" s="57" t="s">
        <v>65</v>
      </c>
      <c r="T85" s="51">
        <v>0</v>
      </c>
      <c r="U85" s="51" t="s">
        <v>199</v>
      </c>
      <c r="V85" s="51" t="s">
        <v>67</v>
      </c>
    </row>
    <row ht="120" customHeight="1" r="86">
      <c r="A86" s="63">
        <v>53</v>
      </c>
      <c r="B86" s="51" t="s">
        <v>54</v>
      </c>
      <c r="C86" s="51" t="s">
        <v>55</v>
      </c>
      <c r="D86" s="52" t="s">
        <v>184</v>
      </c>
      <c r="E86" s="52" t="s">
        <v>324</v>
      </c>
      <c r="F86" s="52" t="s">
        <v>325</v>
      </c>
      <c r="G86" s="52" t="s">
        <v>326</v>
      </c>
      <c r="H86" s="52" t="s">
        <v>188</v>
      </c>
      <c r="I86" s="53" t="s">
        <v>329</v>
      </c>
      <c r="J86" s="54" t="s">
        <v>330</v>
      </c>
      <c r="K86" s="51" t="s">
        <v>61</v>
      </c>
      <c r="L86" s="51" t="s">
        <v>62</v>
      </c>
      <c r="M86" s="55">
        <v>1</v>
      </c>
      <c r="N86" s="55">
        <f>O86</f>
        <v>232142.85714285713</v>
      </c>
      <c r="O86" s="55">
        <f>P86/1.1200000000000001</f>
        <v>232142.85714285713</v>
      </c>
      <c r="P86" s="55">
        <v>260000</v>
      </c>
      <c r="Q86" s="64" t="s">
        <v>143</v>
      </c>
      <c r="R86" s="51" t="s">
        <v>144</v>
      </c>
      <c r="S86" s="57" t="s">
        <v>65</v>
      </c>
      <c r="T86" s="51">
        <v>0</v>
      </c>
      <c r="U86" s="51" t="s">
        <v>199</v>
      </c>
      <c r="V86" s="51" t="s">
        <v>67</v>
      </c>
    </row>
    <row customFormat="1" ht="153.75" customHeight="1" r="87" s="76">
      <c r="A87" s="65">
        <v>54</v>
      </c>
      <c r="B87" s="51" t="s">
        <v>54</v>
      </c>
      <c r="C87" s="51" t="s">
        <v>55</v>
      </c>
      <c r="D87" s="52" t="s">
        <v>184</v>
      </c>
      <c r="E87" s="52" t="s">
        <v>324</v>
      </c>
      <c r="F87" s="52" t="s">
        <v>325</v>
      </c>
      <c r="G87" s="52" t="s">
        <v>326</v>
      </c>
      <c r="H87" s="52" t="s">
        <v>188</v>
      </c>
      <c r="I87" s="53" t="s">
        <v>331</v>
      </c>
      <c r="J87" s="54" t="s">
        <v>332</v>
      </c>
      <c r="K87" s="51" t="s">
        <v>61</v>
      </c>
      <c r="L87" s="51" t="s">
        <v>62</v>
      </c>
      <c r="M87" s="73">
        <v>1</v>
      </c>
      <c r="N87" s="73">
        <v>107142.857143</v>
      </c>
      <c r="O87" s="73">
        <v>107142.857143</v>
      </c>
      <c r="P87" s="73">
        <v>120000</v>
      </c>
      <c r="Q87" s="62" t="s">
        <v>284</v>
      </c>
      <c r="R87" s="51" t="s">
        <v>144</v>
      </c>
      <c r="S87" s="57" t="s">
        <v>65</v>
      </c>
      <c r="T87" s="51">
        <v>0</v>
      </c>
      <c r="U87" s="51" t="s">
        <v>241</v>
      </c>
      <c r="V87" s="51" t="s">
        <v>67</v>
      </c>
    </row>
    <row customFormat="1" ht="120" customHeight="1" r="88" s="6">
      <c r="A88" s="65">
        <v>55</v>
      </c>
      <c r="B88" s="51" t="s">
        <v>54</v>
      </c>
      <c r="C88" s="51" t="s">
        <v>55</v>
      </c>
      <c r="D88" s="52" t="s">
        <v>184</v>
      </c>
      <c r="E88" s="52" t="s">
        <v>324</v>
      </c>
      <c r="F88" s="52" t="s">
        <v>325</v>
      </c>
      <c r="G88" s="52" t="s">
        <v>326</v>
      </c>
      <c r="H88" s="52" t="s">
        <v>188</v>
      </c>
      <c r="I88" s="53" t="s">
        <v>333</v>
      </c>
      <c r="J88" s="54" t="s">
        <v>334</v>
      </c>
      <c r="K88" s="51" t="s">
        <v>61</v>
      </c>
      <c r="L88" s="51" t="s">
        <v>62</v>
      </c>
      <c r="M88" s="73">
        <v>1</v>
      </c>
      <c r="N88" s="73">
        <v>150000</v>
      </c>
      <c r="O88" s="73">
        <v>150000</v>
      </c>
      <c r="P88" s="73">
        <v>168000</v>
      </c>
      <c r="Q88" s="62" t="s">
        <v>284</v>
      </c>
      <c r="R88" s="51" t="s">
        <v>144</v>
      </c>
      <c r="S88" s="57" t="s">
        <v>65</v>
      </c>
      <c r="T88" s="51">
        <v>0</v>
      </c>
      <c r="U88" s="51" t="s">
        <v>241</v>
      </c>
      <c r="V88" s="51" t="s">
        <v>67</v>
      </c>
      <c r="Y88" s="58"/>
    </row>
    <row ht="75" customHeight="1" r="89">
      <c r="A89" s="63">
        <v>56</v>
      </c>
      <c r="B89" s="51" t="s">
        <v>54</v>
      </c>
      <c r="C89" s="51" t="s">
        <v>134</v>
      </c>
      <c r="D89" s="52" t="s">
        <v>335</v>
      </c>
      <c r="E89" s="52" t="s">
        <v>336</v>
      </c>
      <c r="F89" s="52" t="s">
        <v>337</v>
      </c>
      <c r="G89" s="52" t="s">
        <v>338</v>
      </c>
      <c r="H89" s="52" t="s">
        <v>339</v>
      </c>
      <c r="I89" s="53" t="s">
        <v>340</v>
      </c>
      <c r="J89" s="54" t="s">
        <v>341</v>
      </c>
      <c r="K89" s="51" t="s">
        <v>61</v>
      </c>
      <c r="L89" s="51" t="s">
        <v>183</v>
      </c>
      <c r="M89" s="55">
        <v>80</v>
      </c>
      <c r="N89" s="55">
        <f>28750/1.1200000000000001</f>
        <v>25669.642857142855</v>
      </c>
      <c r="O89" s="55">
        <f>P89/1.1200000000000001</f>
        <v>2053571.4285714284</v>
      </c>
      <c r="P89" s="55">
        <v>2300000</v>
      </c>
      <c r="Q89" s="64" t="s">
        <v>93</v>
      </c>
      <c r="R89" s="51" t="s">
        <v>342</v>
      </c>
      <c r="S89" s="57" t="s">
        <v>65</v>
      </c>
      <c r="T89" s="51">
        <v>0</v>
      </c>
      <c r="U89" s="51" t="s">
        <v>199</v>
      </c>
      <c r="V89" s="51" t="s">
        <v>67</v>
      </c>
    </row>
    <row ht="120" customHeight="1" r="90">
      <c r="A90" s="95">
        <v>57</v>
      </c>
      <c r="B90" s="51" t="s">
        <v>54</v>
      </c>
      <c r="C90" s="51" t="s">
        <v>55</v>
      </c>
      <c r="D90" s="52" t="s">
        <v>184</v>
      </c>
      <c r="E90" s="52" t="s">
        <v>324</v>
      </c>
      <c r="F90" s="52" t="s">
        <v>325</v>
      </c>
      <c r="G90" s="52" t="s">
        <v>187</v>
      </c>
      <c r="H90" s="52" t="s">
        <v>188</v>
      </c>
      <c r="I90" s="53" t="s">
        <v>343</v>
      </c>
      <c r="J90" s="54" t="s">
        <v>344</v>
      </c>
      <c r="K90" s="51" t="s">
        <v>61</v>
      </c>
      <c r="L90" s="51" t="s">
        <v>62</v>
      </c>
      <c r="M90" s="55">
        <v>1</v>
      </c>
      <c r="N90" s="97">
        <f>O90</f>
        <v>542857.14285714284</v>
      </c>
      <c r="O90" s="97">
        <f>P90/1.12</f>
        <v>542857.14285714284</v>
      </c>
      <c r="P90" s="97">
        <v>608000</v>
      </c>
      <c r="Q90" s="57" t="s">
        <v>240</v>
      </c>
      <c r="R90" s="51" t="s">
        <v>144</v>
      </c>
      <c r="S90" s="57" t="s">
        <v>65</v>
      </c>
      <c r="T90" s="51">
        <v>0</v>
      </c>
      <c r="U90" s="51" t="s">
        <v>345</v>
      </c>
      <c r="V90" s="51" t="s">
        <v>67</v>
      </c>
    </row>
    <row ht="120" customHeight="1" r="91">
      <c r="A91" s="95">
        <v>58</v>
      </c>
      <c r="B91" s="51" t="s">
        <v>54</v>
      </c>
      <c r="C91" s="51" t="s">
        <v>55</v>
      </c>
      <c r="D91" s="52" t="s">
        <v>184</v>
      </c>
      <c r="E91" s="52" t="s">
        <v>324</v>
      </c>
      <c r="F91" s="52" t="s">
        <v>325</v>
      </c>
      <c r="G91" s="52" t="s">
        <v>187</v>
      </c>
      <c r="H91" s="52" t="s">
        <v>188</v>
      </c>
      <c r="I91" s="53" t="s">
        <v>346</v>
      </c>
      <c r="J91" s="54" t="s">
        <v>347</v>
      </c>
      <c r="K91" s="51" t="s">
        <v>61</v>
      </c>
      <c r="L91" s="51" t="s">
        <v>62</v>
      </c>
      <c r="M91" s="55">
        <v>1</v>
      </c>
      <c r="N91" s="97">
        <f>O91</f>
        <v>366071.42857142852</v>
      </c>
      <c r="O91" s="97">
        <f>P91/1.12</f>
        <v>366071.42857142852</v>
      </c>
      <c r="P91" s="97">
        <v>410000</v>
      </c>
      <c r="Q91" s="57" t="s">
        <v>240</v>
      </c>
      <c r="R91" s="51" t="s">
        <v>144</v>
      </c>
      <c r="S91" s="57" t="s">
        <v>65</v>
      </c>
      <c r="T91" s="51">
        <v>0</v>
      </c>
      <c r="U91" s="51" t="s">
        <v>345</v>
      </c>
      <c r="V91" s="51" t="s">
        <v>67</v>
      </c>
    </row>
    <row ht="75" customHeight="1" r="92">
      <c r="A92" s="65">
        <v>59</v>
      </c>
      <c r="B92" s="51" t="s">
        <v>54</v>
      </c>
      <c r="C92" s="51" t="s">
        <v>134</v>
      </c>
      <c r="D92" s="52" t="s">
        <v>335</v>
      </c>
      <c r="E92" s="52" t="s">
        <v>336</v>
      </c>
      <c r="F92" s="52" t="s">
        <v>337</v>
      </c>
      <c r="G92" s="52" t="s">
        <v>338</v>
      </c>
      <c r="H92" s="52" t="s">
        <v>339</v>
      </c>
      <c r="I92" s="53" t="s">
        <v>348</v>
      </c>
      <c r="J92" s="54" t="s">
        <v>349</v>
      </c>
      <c r="K92" s="51" t="s">
        <v>61</v>
      </c>
      <c r="L92" s="51" t="s">
        <v>183</v>
      </c>
      <c r="M92" s="55">
        <v>200</v>
      </c>
      <c r="N92" s="55">
        <v>3571.4285709999999</v>
      </c>
      <c r="O92" s="55">
        <v>714285.714286</v>
      </c>
      <c r="P92" s="55">
        <v>800000</v>
      </c>
      <c r="Q92" s="62" t="s">
        <v>143</v>
      </c>
      <c r="R92" s="51" t="s">
        <v>350</v>
      </c>
      <c r="S92" s="57" t="s">
        <v>65</v>
      </c>
      <c r="T92" s="51">
        <v>0</v>
      </c>
      <c r="U92" s="51" t="s">
        <v>88</v>
      </c>
      <c r="V92" s="51" t="s">
        <v>67</v>
      </c>
    </row>
    <row ht="75" customHeight="1" r="93">
      <c r="A93" s="65">
        <v>60</v>
      </c>
      <c r="B93" s="51" t="s">
        <v>54</v>
      </c>
      <c r="C93" s="51" t="s">
        <v>134</v>
      </c>
      <c r="D93" s="52" t="s">
        <v>335</v>
      </c>
      <c r="E93" s="52" t="s">
        <v>336</v>
      </c>
      <c r="F93" s="52" t="s">
        <v>337</v>
      </c>
      <c r="G93" s="52" t="s">
        <v>338</v>
      </c>
      <c r="H93" s="52" t="s">
        <v>339</v>
      </c>
      <c r="I93" s="53" t="s">
        <v>351</v>
      </c>
      <c r="J93" s="54" t="s">
        <v>352</v>
      </c>
      <c r="K93" s="51" t="s">
        <v>61</v>
      </c>
      <c r="L93" s="51" t="s">
        <v>183</v>
      </c>
      <c r="M93" s="55">
        <v>200</v>
      </c>
      <c r="N93" s="55">
        <v>1339.2857140000001</v>
      </c>
      <c r="O93" s="55">
        <v>267857.142857</v>
      </c>
      <c r="P93" s="55">
        <v>300000</v>
      </c>
      <c r="Q93" s="62" t="s">
        <v>143</v>
      </c>
      <c r="R93" s="51" t="s">
        <v>350</v>
      </c>
      <c r="S93" s="57" t="s">
        <v>65</v>
      </c>
      <c r="T93" s="51">
        <v>0</v>
      </c>
      <c r="U93" s="51" t="s">
        <v>88</v>
      </c>
      <c r="V93" s="51" t="s">
        <v>67</v>
      </c>
    </row>
    <row customFormat="1" ht="60" customHeight="1" r="94" s="6">
      <c r="A94" s="51">
        <v>61</v>
      </c>
      <c r="B94" s="51" t="s">
        <v>54</v>
      </c>
      <c r="C94" s="51" t="s">
        <v>134</v>
      </c>
      <c r="D94" s="52" t="s">
        <v>353</v>
      </c>
      <c r="E94" s="52" t="s">
        <v>354</v>
      </c>
      <c r="F94" s="52" t="s">
        <v>355</v>
      </c>
      <c r="G94" s="52" t="s">
        <v>356</v>
      </c>
      <c r="H94" s="52" t="s">
        <v>356</v>
      </c>
      <c r="I94" s="53" t="s">
        <v>357</v>
      </c>
      <c r="J94" s="54" t="s">
        <v>358</v>
      </c>
      <c r="K94" s="51" t="s">
        <v>61</v>
      </c>
      <c r="L94" s="51" t="s">
        <v>359</v>
      </c>
      <c r="M94" s="55">
        <v>1</v>
      </c>
      <c r="N94" s="55">
        <f>O94</f>
        <v>1071428.5714285714</v>
      </c>
      <c r="O94" s="55">
        <f>P94/1.12</f>
        <v>1071428.5714285714</v>
      </c>
      <c r="P94" s="55">
        <v>1200000</v>
      </c>
      <c r="Q94" s="57" t="s">
        <v>360</v>
      </c>
      <c r="R94" s="51" t="s">
        <v>361</v>
      </c>
      <c r="S94" s="57" t="s">
        <v>65</v>
      </c>
      <c r="T94" s="51">
        <v>0</v>
      </c>
      <c r="U94" s="51"/>
      <c r="V94" s="51" t="s">
        <v>67</v>
      </c>
      <c r="Y94" s="58"/>
    </row>
    <row customFormat="1" ht="85.5" customHeight="1" r="95" s="6">
      <c r="A95" s="51">
        <v>62</v>
      </c>
      <c r="B95" s="51" t="s">
        <v>54</v>
      </c>
      <c r="C95" s="51" t="s">
        <v>55</v>
      </c>
      <c r="D95" s="52" t="s">
        <v>362</v>
      </c>
      <c r="E95" s="52" t="s">
        <v>363</v>
      </c>
      <c r="F95" s="52" t="s">
        <v>364</v>
      </c>
      <c r="G95" s="52" t="s">
        <v>363</v>
      </c>
      <c r="H95" s="52" t="s">
        <v>364</v>
      </c>
      <c r="I95" s="53" t="s">
        <v>365</v>
      </c>
      <c r="J95" s="54" t="s">
        <v>366</v>
      </c>
      <c r="K95" s="51" t="s">
        <v>61</v>
      </c>
      <c r="L95" s="51" t="s">
        <v>62</v>
      </c>
      <c r="M95" s="55">
        <v>1</v>
      </c>
      <c r="N95" s="55">
        <f>O95</f>
        <v>1607142.857142857</v>
      </c>
      <c r="O95" s="55">
        <f>P95/1.12</f>
        <v>1607142.857142857</v>
      </c>
      <c r="P95" s="55">
        <v>1800000</v>
      </c>
      <c r="Q95" s="57" t="s">
        <v>360</v>
      </c>
      <c r="R95" s="51" t="s">
        <v>367</v>
      </c>
      <c r="S95" s="57" t="s">
        <v>65</v>
      </c>
      <c r="T95" s="51">
        <v>0</v>
      </c>
      <c r="U95" s="51"/>
      <c r="V95" s="51" t="s">
        <v>67</v>
      </c>
      <c r="Y95" s="58"/>
    </row>
    <row customFormat="1" ht="149.25" customHeight="1" r="96" s="6">
      <c r="A96" s="65">
        <v>63</v>
      </c>
      <c r="B96" s="51" t="s">
        <v>54</v>
      </c>
      <c r="C96" s="51" t="s">
        <v>368</v>
      </c>
      <c r="D96" s="52" t="s">
        <v>369</v>
      </c>
      <c r="E96" s="52" t="s">
        <v>370</v>
      </c>
      <c r="F96" s="52" t="s">
        <v>370</v>
      </c>
      <c r="G96" s="52" t="s">
        <v>371</v>
      </c>
      <c r="H96" s="52" t="s">
        <v>372</v>
      </c>
      <c r="I96" s="53" t="s">
        <v>373</v>
      </c>
      <c r="J96" s="54" t="s">
        <v>373</v>
      </c>
      <c r="K96" s="51" t="s">
        <v>100</v>
      </c>
      <c r="L96" s="51" t="s">
        <v>183</v>
      </c>
      <c r="M96" s="73">
        <v>2</v>
      </c>
      <c r="N96" s="73">
        <v>312500</v>
      </c>
      <c r="O96" s="73">
        <v>625000</v>
      </c>
      <c r="P96" s="73">
        <v>700000</v>
      </c>
      <c r="Q96" s="62" t="s">
        <v>284</v>
      </c>
      <c r="R96" s="51" t="s">
        <v>374</v>
      </c>
      <c r="S96" s="57" t="s">
        <v>65</v>
      </c>
      <c r="T96" s="51">
        <v>50</v>
      </c>
      <c r="U96" s="51" t="s">
        <v>241</v>
      </c>
      <c r="V96" s="51" t="s">
        <v>67</v>
      </c>
      <c r="Y96" s="58"/>
    </row>
    <row customFormat="1" ht="90" customHeight="1" r="97" s="6">
      <c r="A97" s="65">
        <v>64</v>
      </c>
      <c r="B97" s="51" t="s">
        <v>54</v>
      </c>
      <c r="C97" s="51" t="s">
        <v>368</v>
      </c>
      <c r="D97" s="52" t="s">
        <v>375</v>
      </c>
      <c r="E97" s="52" t="s">
        <v>376</v>
      </c>
      <c r="F97" s="52" t="s">
        <v>376</v>
      </c>
      <c r="G97" s="52" t="s">
        <v>377</v>
      </c>
      <c r="H97" s="52" t="s">
        <v>378</v>
      </c>
      <c r="I97" s="53" t="s">
        <v>379</v>
      </c>
      <c r="J97" s="54" t="s">
        <v>379</v>
      </c>
      <c r="K97" s="51" t="s">
        <v>100</v>
      </c>
      <c r="L97" s="51" t="s">
        <v>183</v>
      </c>
      <c r="M97" s="73">
        <v>2</v>
      </c>
      <c r="N97" s="73">
        <v>178571.428571</v>
      </c>
      <c r="O97" s="73">
        <v>357142.857143</v>
      </c>
      <c r="P97" s="73">
        <v>400000</v>
      </c>
      <c r="Q97" s="62" t="s">
        <v>284</v>
      </c>
      <c r="R97" s="51" t="s">
        <v>374</v>
      </c>
      <c r="S97" s="57" t="s">
        <v>65</v>
      </c>
      <c r="T97" s="51">
        <v>50</v>
      </c>
      <c r="U97" s="51" t="s">
        <v>241</v>
      </c>
      <c r="V97" s="51" t="s">
        <v>67</v>
      </c>
      <c r="Y97" s="58"/>
    </row>
    <row customFormat="1" ht="90" customHeight="1" r="98" s="6">
      <c r="A98" s="65">
        <v>65</v>
      </c>
      <c r="B98" s="51" t="s">
        <v>54</v>
      </c>
      <c r="C98" s="51" t="s">
        <v>368</v>
      </c>
      <c r="D98" s="52" t="s">
        <v>375</v>
      </c>
      <c r="E98" s="52" t="s">
        <v>376</v>
      </c>
      <c r="F98" s="52" t="s">
        <v>376</v>
      </c>
      <c r="G98" s="52" t="s">
        <v>377</v>
      </c>
      <c r="H98" s="52" t="s">
        <v>378</v>
      </c>
      <c r="I98" s="53" t="s">
        <v>379</v>
      </c>
      <c r="J98" s="54" t="s">
        <v>379</v>
      </c>
      <c r="K98" s="51" t="s">
        <v>100</v>
      </c>
      <c r="L98" s="51" t="s">
        <v>183</v>
      </c>
      <c r="M98" s="73">
        <v>2</v>
      </c>
      <c r="N98" s="73">
        <v>178571.428571</v>
      </c>
      <c r="O98" s="73">
        <v>357142.857143</v>
      </c>
      <c r="P98" s="73">
        <v>400000</v>
      </c>
      <c r="Q98" s="62" t="s">
        <v>284</v>
      </c>
      <c r="R98" s="51" t="s">
        <v>374</v>
      </c>
      <c r="S98" s="57" t="s">
        <v>65</v>
      </c>
      <c r="T98" s="51">
        <v>50</v>
      </c>
      <c r="U98" s="51" t="s">
        <v>241</v>
      </c>
      <c r="V98" s="51" t="s">
        <v>67</v>
      </c>
      <c r="Y98" s="58"/>
    </row>
    <row customFormat="1" ht="105" customHeight="1" r="99" s="98">
      <c r="A99" s="63">
        <v>66</v>
      </c>
      <c r="B99" s="63" t="s">
        <v>54</v>
      </c>
      <c r="C99" s="63" t="s">
        <v>368</v>
      </c>
      <c r="D99" s="99" t="s">
        <v>380</v>
      </c>
      <c r="E99" s="99" t="s">
        <v>381</v>
      </c>
      <c r="F99" s="99" t="s">
        <v>382</v>
      </c>
      <c r="G99" s="99" t="s">
        <v>383</v>
      </c>
      <c r="H99" s="99" t="s">
        <v>384</v>
      </c>
      <c r="I99" s="100" t="s">
        <v>381</v>
      </c>
      <c r="J99" s="101" t="s">
        <v>385</v>
      </c>
      <c r="K99" s="63" t="s">
        <v>100</v>
      </c>
      <c r="L99" s="63" t="s">
        <v>183</v>
      </c>
      <c r="M99" s="102">
        <v>1</v>
      </c>
      <c r="N99" s="102" t="s">
        <v>218</v>
      </c>
      <c r="O99" s="102" t="s">
        <v>218</v>
      </c>
      <c r="P99" s="102" t="s">
        <v>218</v>
      </c>
      <c r="Q99" s="102" t="s">
        <v>218</v>
      </c>
      <c r="R99" s="102" t="s">
        <v>218</v>
      </c>
      <c r="S99" s="102" t="s">
        <v>218</v>
      </c>
      <c r="T99" s="102" t="s">
        <v>218</v>
      </c>
      <c r="U99" s="63" t="s">
        <v>386</v>
      </c>
      <c r="V99" s="63" t="s">
        <v>67</v>
      </c>
    </row>
    <row customFormat="1" ht="105" customHeight="1" r="100" s="98">
      <c r="A100" s="63">
        <v>67</v>
      </c>
      <c r="B100" s="63" t="s">
        <v>54</v>
      </c>
      <c r="C100" s="63" t="s">
        <v>368</v>
      </c>
      <c r="D100" s="99" t="s">
        <v>387</v>
      </c>
      <c r="E100" s="99" t="s">
        <v>381</v>
      </c>
      <c r="F100" s="99" t="s">
        <v>388</v>
      </c>
      <c r="G100" s="99" t="s">
        <v>389</v>
      </c>
      <c r="H100" s="99" t="s">
        <v>390</v>
      </c>
      <c r="I100" s="100" t="s">
        <v>391</v>
      </c>
      <c r="J100" s="101" t="s">
        <v>392</v>
      </c>
      <c r="K100" s="63" t="s">
        <v>100</v>
      </c>
      <c r="L100" s="63" t="s">
        <v>183</v>
      </c>
      <c r="M100" s="102">
        <v>1</v>
      </c>
      <c r="N100" s="102" t="s">
        <v>218</v>
      </c>
      <c r="O100" s="102" t="s">
        <v>218</v>
      </c>
      <c r="P100" s="102" t="s">
        <v>218</v>
      </c>
      <c r="Q100" s="102" t="s">
        <v>218</v>
      </c>
      <c r="R100" s="102" t="s">
        <v>218</v>
      </c>
      <c r="S100" s="102" t="s">
        <v>218</v>
      </c>
      <c r="T100" s="102" t="s">
        <v>218</v>
      </c>
      <c r="U100" s="63" t="s">
        <v>386</v>
      </c>
      <c r="V100" s="63" t="s">
        <v>67</v>
      </c>
    </row>
    <row customFormat="1" ht="105" customHeight="1" r="101" s="98">
      <c r="A101" s="63">
        <v>68</v>
      </c>
      <c r="B101" s="63" t="s">
        <v>54</v>
      </c>
      <c r="C101" s="63" t="s">
        <v>368</v>
      </c>
      <c r="D101" s="99" t="s">
        <v>393</v>
      </c>
      <c r="E101" s="99" t="s">
        <v>394</v>
      </c>
      <c r="F101" s="99" t="s">
        <v>395</v>
      </c>
      <c r="G101" s="99" t="s">
        <v>396</v>
      </c>
      <c r="H101" s="99" t="s">
        <v>397</v>
      </c>
      <c r="I101" s="100" t="s">
        <v>394</v>
      </c>
      <c r="J101" s="101" t="s">
        <v>395</v>
      </c>
      <c r="K101" s="63" t="s">
        <v>100</v>
      </c>
      <c r="L101" s="63" t="s">
        <v>183</v>
      </c>
      <c r="M101" s="102">
        <v>1</v>
      </c>
      <c r="N101" s="102" t="s">
        <v>218</v>
      </c>
      <c r="O101" s="102" t="s">
        <v>218</v>
      </c>
      <c r="P101" s="102" t="s">
        <v>218</v>
      </c>
      <c r="Q101" s="102" t="s">
        <v>218</v>
      </c>
      <c r="R101" s="102" t="s">
        <v>218</v>
      </c>
      <c r="S101" s="102" t="s">
        <v>218</v>
      </c>
      <c r="T101" s="102" t="s">
        <v>218</v>
      </c>
      <c r="U101" s="63" t="s">
        <v>386</v>
      </c>
      <c r="V101" s="63" t="s">
        <v>67</v>
      </c>
    </row>
    <row customFormat="1" ht="105" customHeight="1" r="102" s="98">
      <c r="A102" s="63">
        <v>69</v>
      </c>
      <c r="B102" s="63" t="s">
        <v>54</v>
      </c>
      <c r="C102" s="63" t="s">
        <v>368</v>
      </c>
      <c r="D102" s="99" t="s">
        <v>398</v>
      </c>
      <c r="E102" s="99" t="s">
        <v>399</v>
      </c>
      <c r="F102" s="99" t="s">
        <v>399</v>
      </c>
      <c r="G102" s="99" t="s">
        <v>400</v>
      </c>
      <c r="H102" s="99" t="s">
        <v>401</v>
      </c>
      <c r="I102" s="100" t="s">
        <v>402</v>
      </c>
      <c r="J102" s="101" t="s">
        <v>403</v>
      </c>
      <c r="K102" s="63" t="s">
        <v>100</v>
      </c>
      <c r="L102" s="63" t="s">
        <v>183</v>
      </c>
      <c r="M102" s="102">
        <v>1</v>
      </c>
      <c r="N102" s="102" t="s">
        <v>218</v>
      </c>
      <c r="O102" s="102" t="s">
        <v>218</v>
      </c>
      <c r="P102" s="102" t="s">
        <v>218</v>
      </c>
      <c r="Q102" s="102" t="s">
        <v>218</v>
      </c>
      <c r="R102" s="102" t="s">
        <v>218</v>
      </c>
      <c r="S102" s="102" t="s">
        <v>218</v>
      </c>
      <c r="T102" s="102" t="s">
        <v>218</v>
      </c>
      <c r="U102" s="63" t="s">
        <v>386</v>
      </c>
      <c r="V102" s="63" t="s">
        <v>67</v>
      </c>
    </row>
    <row customFormat="1" ht="105" customHeight="1" r="103" s="98">
      <c r="A103" s="63">
        <v>70</v>
      </c>
      <c r="B103" s="63" t="s">
        <v>54</v>
      </c>
      <c r="C103" s="63" t="s">
        <v>368</v>
      </c>
      <c r="D103" s="99" t="s">
        <v>404</v>
      </c>
      <c r="E103" s="99" t="s">
        <v>399</v>
      </c>
      <c r="F103" s="99" t="s">
        <v>399</v>
      </c>
      <c r="G103" s="99" t="s">
        <v>405</v>
      </c>
      <c r="H103" s="99" t="s">
        <v>406</v>
      </c>
      <c r="I103" s="100" t="s">
        <v>407</v>
      </c>
      <c r="J103" s="101" t="s">
        <v>407</v>
      </c>
      <c r="K103" s="63" t="s">
        <v>100</v>
      </c>
      <c r="L103" s="63" t="s">
        <v>183</v>
      </c>
      <c r="M103" s="102">
        <v>1</v>
      </c>
      <c r="N103" s="102" t="s">
        <v>218</v>
      </c>
      <c r="O103" s="102" t="s">
        <v>218</v>
      </c>
      <c r="P103" s="102" t="s">
        <v>218</v>
      </c>
      <c r="Q103" s="102" t="s">
        <v>218</v>
      </c>
      <c r="R103" s="102" t="s">
        <v>218</v>
      </c>
      <c r="S103" s="102" t="s">
        <v>218</v>
      </c>
      <c r="T103" s="102" t="s">
        <v>218</v>
      </c>
      <c r="U103" s="63" t="s">
        <v>386</v>
      </c>
      <c r="V103" s="63" t="s">
        <v>67</v>
      </c>
    </row>
    <row customFormat="1" ht="105" customHeight="1" r="104" s="98">
      <c r="A104" s="63">
        <v>71</v>
      </c>
      <c r="B104" s="63" t="s">
        <v>54</v>
      </c>
      <c r="C104" s="63" t="s">
        <v>368</v>
      </c>
      <c r="D104" s="99" t="s">
        <v>393</v>
      </c>
      <c r="E104" s="99" t="s">
        <v>394</v>
      </c>
      <c r="F104" s="99" t="s">
        <v>395</v>
      </c>
      <c r="G104" s="99" t="s">
        <v>396</v>
      </c>
      <c r="H104" s="99" t="s">
        <v>397</v>
      </c>
      <c r="I104" s="100" t="s">
        <v>408</v>
      </c>
      <c r="J104" s="101" t="s">
        <v>409</v>
      </c>
      <c r="K104" s="63" t="s">
        <v>100</v>
      </c>
      <c r="L104" s="63" t="s">
        <v>183</v>
      </c>
      <c r="M104" s="102">
        <v>1</v>
      </c>
      <c r="N104" s="102" t="s">
        <v>218</v>
      </c>
      <c r="O104" s="102" t="s">
        <v>218</v>
      </c>
      <c r="P104" s="102" t="s">
        <v>218</v>
      </c>
      <c r="Q104" s="102" t="s">
        <v>218</v>
      </c>
      <c r="R104" s="102" t="s">
        <v>218</v>
      </c>
      <c r="S104" s="102" t="s">
        <v>218</v>
      </c>
      <c r="T104" s="102" t="s">
        <v>218</v>
      </c>
      <c r="U104" s="63" t="s">
        <v>386</v>
      </c>
      <c r="V104" s="63" t="s">
        <v>67</v>
      </c>
    </row>
    <row customFormat="1" ht="105" customHeight="1" r="105" s="98">
      <c r="A105" s="63">
        <v>72</v>
      </c>
      <c r="B105" s="63" t="s">
        <v>54</v>
      </c>
      <c r="C105" s="63" t="s">
        <v>368</v>
      </c>
      <c r="D105" s="99" t="s">
        <v>410</v>
      </c>
      <c r="E105" s="99" t="s">
        <v>411</v>
      </c>
      <c r="F105" s="99" t="s">
        <v>411</v>
      </c>
      <c r="G105" s="99" t="s">
        <v>412</v>
      </c>
      <c r="H105" s="99" t="s">
        <v>413</v>
      </c>
      <c r="I105" s="100" t="s">
        <v>414</v>
      </c>
      <c r="J105" s="101" t="s">
        <v>415</v>
      </c>
      <c r="K105" s="63" t="s">
        <v>100</v>
      </c>
      <c r="L105" s="63" t="s">
        <v>183</v>
      </c>
      <c r="M105" s="102">
        <v>1</v>
      </c>
      <c r="N105" s="102" t="s">
        <v>218</v>
      </c>
      <c r="O105" s="102" t="s">
        <v>218</v>
      </c>
      <c r="P105" s="102" t="s">
        <v>218</v>
      </c>
      <c r="Q105" s="102" t="s">
        <v>218</v>
      </c>
      <c r="R105" s="102" t="s">
        <v>218</v>
      </c>
      <c r="S105" s="102" t="s">
        <v>218</v>
      </c>
      <c r="T105" s="102" t="s">
        <v>218</v>
      </c>
      <c r="U105" s="63" t="s">
        <v>386</v>
      </c>
      <c r="V105" s="63" t="s">
        <v>67</v>
      </c>
    </row>
    <row customFormat="1" ht="105" customHeight="1" r="106" s="98">
      <c r="A106" s="63">
        <v>73</v>
      </c>
      <c r="B106" s="63" t="s">
        <v>54</v>
      </c>
      <c r="C106" s="63" t="s">
        <v>368</v>
      </c>
      <c r="D106" s="99" t="s">
        <v>416</v>
      </c>
      <c r="E106" s="99" t="s">
        <v>417</v>
      </c>
      <c r="F106" s="99" t="s">
        <v>418</v>
      </c>
      <c r="G106" s="99" t="s">
        <v>419</v>
      </c>
      <c r="H106" s="99" t="s">
        <v>420</v>
      </c>
      <c r="I106" s="100" t="s">
        <v>421</v>
      </c>
      <c r="J106" s="101" t="s">
        <v>422</v>
      </c>
      <c r="K106" s="63" t="s">
        <v>100</v>
      </c>
      <c r="L106" s="63" t="s">
        <v>183</v>
      </c>
      <c r="M106" s="102">
        <v>4</v>
      </c>
      <c r="N106" s="102" t="s">
        <v>218</v>
      </c>
      <c r="O106" s="102" t="s">
        <v>218</v>
      </c>
      <c r="P106" s="102" t="s">
        <v>218</v>
      </c>
      <c r="Q106" s="102" t="s">
        <v>218</v>
      </c>
      <c r="R106" s="102" t="s">
        <v>218</v>
      </c>
      <c r="S106" s="102" t="s">
        <v>218</v>
      </c>
      <c r="T106" s="102" t="s">
        <v>218</v>
      </c>
      <c r="U106" s="63" t="s">
        <v>386</v>
      </c>
      <c r="V106" s="63" t="s">
        <v>67</v>
      </c>
    </row>
    <row customFormat="1" ht="105" customHeight="1" r="107" s="98">
      <c r="A107" s="63">
        <v>74</v>
      </c>
      <c r="B107" s="63" t="s">
        <v>54</v>
      </c>
      <c r="C107" s="63" t="s">
        <v>368</v>
      </c>
      <c r="D107" s="99" t="s">
        <v>380</v>
      </c>
      <c r="E107" s="99" t="s">
        <v>381</v>
      </c>
      <c r="F107" s="99" t="s">
        <v>382</v>
      </c>
      <c r="G107" s="99" t="s">
        <v>383</v>
      </c>
      <c r="H107" s="99" t="s">
        <v>384</v>
      </c>
      <c r="I107" s="100" t="s">
        <v>381</v>
      </c>
      <c r="J107" s="101" t="s">
        <v>385</v>
      </c>
      <c r="K107" s="63" t="s">
        <v>100</v>
      </c>
      <c r="L107" s="63" t="s">
        <v>183</v>
      </c>
      <c r="M107" s="102">
        <v>1</v>
      </c>
      <c r="N107" s="102" t="s">
        <v>218</v>
      </c>
      <c r="O107" s="102" t="s">
        <v>218</v>
      </c>
      <c r="P107" s="102" t="s">
        <v>218</v>
      </c>
      <c r="Q107" s="102" t="s">
        <v>218</v>
      </c>
      <c r="R107" s="102" t="s">
        <v>218</v>
      </c>
      <c r="S107" s="102" t="s">
        <v>218</v>
      </c>
      <c r="T107" s="102" t="s">
        <v>218</v>
      </c>
      <c r="U107" s="63" t="s">
        <v>386</v>
      </c>
      <c r="V107" s="63" t="s">
        <v>67</v>
      </c>
    </row>
    <row customFormat="1" ht="105" customHeight="1" r="108" s="98">
      <c r="A108" s="63">
        <v>75</v>
      </c>
      <c r="B108" s="63" t="s">
        <v>54</v>
      </c>
      <c r="C108" s="63" t="s">
        <v>368</v>
      </c>
      <c r="D108" s="99" t="s">
        <v>387</v>
      </c>
      <c r="E108" s="99" t="s">
        <v>381</v>
      </c>
      <c r="F108" s="99" t="s">
        <v>388</v>
      </c>
      <c r="G108" s="99" t="s">
        <v>389</v>
      </c>
      <c r="H108" s="99" t="s">
        <v>390</v>
      </c>
      <c r="I108" s="100" t="s">
        <v>391</v>
      </c>
      <c r="J108" s="101" t="s">
        <v>392</v>
      </c>
      <c r="K108" s="63" t="s">
        <v>100</v>
      </c>
      <c r="L108" s="63" t="s">
        <v>183</v>
      </c>
      <c r="M108" s="102">
        <v>1</v>
      </c>
      <c r="N108" s="102" t="s">
        <v>218</v>
      </c>
      <c r="O108" s="102" t="s">
        <v>218</v>
      </c>
      <c r="P108" s="102" t="s">
        <v>218</v>
      </c>
      <c r="Q108" s="102" t="s">
        <v>218</v>
      </c>
      <c r="R108" s="102" t="s">
        <v>218</v>
      </c>
      <c r="S108" s="102" t="s">
        <v>218</v>
      </c>
      <c r="T108" s="102" t="s">
        <v>218</v>
      </c>
      <c r="U108" s="63" t="s">
        <v>386</v>
      </c>
      <c r="V108" s="63" t="s">
        <v>67</v>
      </c>
    </row>
    <row customFormat="1" ht="105" customHeight="1" r="109" s="98">
      <c r="A109" s="63">
        <v>76</v>
      </c>
      <c r="B109" s="63" t="s">
        <v>54</v>
      </c>
      <c r="C109" s="63" t="s">
        <v>368</v>
      </c>
      <c r="D109" s="99" t="s">
        <v>387</v>
      </c>
      <c r="E109" s="99" t="s">
        <v>381</v>
      </c>
      <c r="F109" s="99" t="s">
        <v>388</v>
      </c>
      <c r="G109" s="99" t="s">
        <v>389</v>
      </c>
      <c r="H109" s="99" t="s">
        <v>390</v>
      </c>
      <c r="I109" s="100" t="s">
        <v>423</v>
      </c>
      <c r="J109" s="101" t="s">
        <v>424</v>
      </c>
      <c r="K109" s="63" t="s">
        <v>100</v>
      </c>
      <c r="L109" s="63" t="s">
        <v>183</v>
      </c>
      <c r="M109" s="102">
        <v>1</v>
      </c>
      <c r="N109" s="102" t="s">
        <v>218</v>
      </c>
      <c r="O109" s="102" t="s">
        <v>218</v>
      </c>
      <c r="P109" s="102" t="s">
        <v>218</v>
      </c>
      <c r="Q109" s="102" t="s">
        <v>218</v>
      </c>
      <c r="R109" s="102" t="s">
        <v>218</v>
      </c>
      <c r="S109" s="102" t="s">
        <v>218</v>
      </c>
      <c r="T109" s="102" t="s">
        <v>218</v>
      </c>
      <c r="U109" s="63" t="s">
        <v>386</v>
      </c>
      <c r="V109" s="63" t="s">
        <v>67</v>
      </c>
    </row>
    <row customFormat="1" ht="105" customHeight="1" r="110" s="98">
      <c r="A110" s="63">
        <v>77</v>
      </c>
      <c r="B110" s="63" t="s">
        <v>54</v>
      </c>
      <c r="C110" s="63" t="s">
        <v>368</v>
      </c>
      <c r="D110" s="99" t="s">
        <v>393</v>
      </c>
      <c r="E110" s="99" t="s">
        <v>394</v>
      </c>
      <c r="F110" s="99" t="s">
        <v>395</v>
      </c>
      <c r="G110" s="99" t="s">
        <v>396</v>
      </c>
      <c r="H110" s="99" t="s">
        <v>397</v>
      </c>
      <c r="I110" s="100" t="s">
        <v>394</v>
      </c>
      <c r="J110" s="101" t="s">
        <v>395</v>
      </c>
      <c r="K110" s="63" t="s">
        <v>100</v>
      </c>
      <c r="L110" s="63" t="s">
        <v>183</v>
      </c>
      <c r="M110" s="102">
        <v>1</v>
      </c>
      <c r="N110" s="102" t="s">
        <v>218</v>
      </c>
      <c r="O110" s="102" t="s">
        <v>218</v>
      </c>
      <c r="P110" s="102" t="s">
        <v>218</v>
      </c>
      <c r="Q110" s="102" t="s">
        <v>218</v>
      </c>
      <c r="R110" s="102" t="s">
        <v>218</v>
      </c>
      <c r="S110" s="102" t="s">
        <v>218</v>
      </c>
      <c r="T110" s="102" t="s">
        <v>218</v>
      </c>
      <c r="U110" s="63" t="s">
        <v>386</v>
      </c>
      <c r="V110" s="63" t="s">
        <v>67</v>
      </c>
    </row>
    <row customFormat="1" ht="105" customHeight="1" r="111" s="98">
      <c r="A111" s="63">
        <v>78</v>
      </c>
      <c r="B111" s="63" t="s">
        <v>54</v>
      </c>
      <c r="C111" s="63" t="s">
        <v>368</v>
      </c>
      <c r="D111" s="99" t="s">
        <v>425</v>
      </c>
      <c r="E111" s="99" t="s">
        <v>381</v>
      </c>
      <c r="F111" s="99" t="s">
        <v>382</v>
      </c>
      <c r="G111" s="99" t="s">
        <v>426</v>
      </c>
      <c r="H111" s="99" t="s">
        <v>427</v>
      </c>
      <c r="I111" s="100" t="s">
        <v>428</v>
      </c>
      <c r="J111" s="101" t="s">
        <v>429</v>
      </c>
      <c r="K111" s="63" t="s">
        <v>100</v>
      </c>
      <c r="L111" s="63" t="s">
        <v>183</v>
      </c>
      <c r="M111" s="102">
        <v>1</v>
      </c>
      <c r="N111" s="102" t="s">
        <v>218</v>
      </c>
      <c r="O111" s="102" t="s">
        <v>218</v>
      </c>
      <c r="P111" s="102" t="s">
        <v>218</v>
      </c>
      <c r="Q111" s="102" t="s">
        <v>218</v>
      </c>
      <c r="R111" s="102" t="s">
        <v>218</v>
      </c>
      <c r="S111" s="102" t="s">
        <v>218</v>
      </c>
      <c r="T111" s="102" t="s">
        <v>218</v>
      </c>
      <c r="U111" s="63" t="s">
        <v>386</v>
      </c>
      <c r="V111" s="63" t="s">
        <v>67</v>
      </c>
    </row>
    <row customFormat="1" ht="105" customHeight="1" r="112" s="98">
      <c r="A112" s="63">
        <v>79</v>
      </c>
      <c r="B112" s="63" t="s">
        <v>54</v>
      </c>
      <c r="C112" s="63" t="s">
        <v>368</v>
      </c>
      <c r="D112" s="99" t="s">
        <v>398</v>
      </c>
      <c r="E112" s="99" t="s">
        <v>399</v>
      </c>
      <c r="F112" s="99" t="s">
        <v>399</v>
      </c>
      <c r="G112" s="99" t="s">
        <v>400</v>
      </c>
      <c r="H112" s="99" t="s">
        <v>401</v>
      </c>
      <c r="I112" s="100" t="s">
        <v>430</v>
      </c>
      <c r="J112" s="101" t="s">
        <v>431</v>
      </c>
      <c r="K112" s="63" t="s">
        <v>100</v>
      </c>
      <c r="L112" s="63" t="s">
        <v>183</v>
      </c>
      <c r="M112" s="102">
        <v>2</v>
      </c>
      <c r="N112" s="102" t="s">
        <v>218</v>
      </c>
      <c r="O112" s="102" t="s">
        <v>218</v>
      </c>
      <c r="P112" s="102" t="s">
        <v>218</v>
      </c>
      <c r="Q112" s="102" t="s">
        <v>218</v>
      </c>
      <c r="R112" s="102" t="s">
        <v>218</v>
      </c>
      <c r="S112" s="102" t="s">
        <v>218</v>
      </c>
      <c r="T112" s="102" t="s">
        <v>218</v>
      </c>
      <c r="U112" s="63" t="s">
        <v>386</v>
      </c>
      <c r="V112" s="63" t="s">
        <v>67</v>
      </c>
    </row>
    <row customFormat="1" ht="105" customHeight="1" r="113" s="98">
      <c r="A113" s="63">
        <v>80</v>
      </c>
      <c r="B113" s="63" t="s">
        <v>54</v>
      </c>
      <c r="C113" s="63" t="s">
        <v>368</v>
      </c>
      <c r="D113" s="99" t="s">
        <v>404</v>
      </c>
      <c r="E113" s="99" t="s">
        <v>399</v>
      </c>
      <c r="F113" s="99" t="s">
        <v>399</v>
      </c>
      <c r="G113" s="99" t="s">
        <v>405</v>
      </c>
      <c r="H113" s="99" t="s">
        <v>406</v>
      </c>
      <c r="I113" s="100" t="s">
        <v>407</v>
      </c>
      <c r="J113" s="101" t="s">
        <v>407</v>
      </c>
      <c r="K113" s="63" t="s">
        <v>100</v>
      </c>
      <c r="L113" s="63" t="s">
        <v>183</v>
      </c>
      <c r="M113" s="102">
        <v>1</v>
      </c>
      <c r="N113" s="102" t="s">
        <v>218</v>
      </c>
      <c r="O113" s="102" t="s">
        <v>218</v>
      </c>
      <c r="P113" s="102" t="s">
        <v>218</v>
      </c>
      <c r="Q113" s="102" t="s">
        <v>218</v>
      </c>
      <c r="R113" s="102" t="s">
        <v>218</v>
      </c>
      <c r="S113" s="102" t="s">
        <v>218</v>
      </c>
      <c r="T113" s="102" t="s">
        <v>218</v>
      </c>
      <c r="U113" s="63" t="s">
        <v>386</v>
      </c>
      <c r="V113" s="63" t="s">
        <v>67</v>
      </c>
    </row>
    <row customFormat="1" ht="151.5" customHeight="1" r="114" s="103">
      <c r="A114" s="65">
        <v>81</v>
      </c>
      <c r="B114" s="51" t="s">
        <v>54</v>
      </c>
      <c r="C114" s="51" t="s">
        <v>368</v>
      </c>
      <c r="D114" s="52" t="s">
        <v>432</v>
      </c>
      <c r="E114" s="52" t="s">
        <v>411</v>
      </c>
      <c r="F114" s="52" t="s">
        <v>411</v>
      </c>
      <c r="G114" s="52" t="s">
        <v>433</v>
      </c>
      <c r="H114" s="52" t="s">
        <v>434</v>
      </c>
      <c r="I114" s="53" t="s">
        <v>435</v>
      </c>
      <c r="J114" s="54" t="s">
        <v>436</v>
      </c>
      <c r="K114" s="51" t="s">
        <v>100</v>
      </c>
      <c r="L114" s="51" t="s">
        <v>183</v>
      </c>
      <c r="M114" s="73">
        <v>2</v>
      </c>
      <c r="N114" s="73">
        <f>O114/2</f>
        <v>525357.14285714284</v>
      </c>
      <c r="O114" s="73">
        <f>P114/1.1200000000000001</f>
        <v>1050714.2857142857</v>
      </c>
      <c r="P114" s="73">
        <v>1176800</v>
      </c>
      <c r="Q114" s="62" t="s">
        <v>284</v>
      </c>
      <c r="R114" s="51" t="s">
        <v>437</v>
      </c>
      <c r="S114" s="57" t="s">
        <v>65</v>
      </c>
      <c r="T114" s="51">
        <v>0</v>
      </c>
      <c r="U114" s="51" t="s">
        <v>241</v>
      </c>
      <c r="V114" s="51" t="s">
        <v>67</v>
      </c>
      <c r="W114" s="104"/>
      <c r="X114" s="103"/>
      <c r="Y114" s="105"/>
    </row>
    <row customFormat="1" ht="105" customHeight="1" r="115" s="98">
      <c r="A115" s="63">
        <v>82</v>
      </c>
      <c r="B115" s="63" t="s">
        <v>54</v>
      </c>
      <c r="C115" s="63" t="s">
        <v>368</v>
      </c>
      <c r="D115" s="99" t="s">
        <v>398</v>
      </c>
      <c r="E115" s="99" t="s">
        <v>399</v>
      </c>
      <c r="F115" s="99" t="s">
        <v>399</v>
      </c>
      <c r="G115" s="99" t="s">
        <v>400</v>
      </c>
      <c r="H115" s="99" t="s">
        <v>401</v>
      </c>
      <c r="I115" s="100" t="s">
        <v>438</v>
      </c>
      <c r="J115" s="101" t="s">
        <v>438</v>
      </c>
      <c r="K115" s="63" t="s">
        <v>100</v>
      </c>
      <c r="L115" s="63" t="s">
        <v>183</v>
      </c>
      <c r="M115" s="102">
        <v>1</v>
      </c>
      <c r="N115" s="102" t="s">
        <v>218</v>
      </c>
      <c r="O115" s="102" t="s">
        <v>218</v>
      </c>
      <c r="P115" s="102" t="s">
        <v>218</v>
      </c>
      <c r="Q115" s="102" t="s">
        <v>218</v>
      </c>
      <c r="R115" s="102" t="s">
        <v>218</v>
      </c>
      <c r="S115" s="102" t="s">
        <v>218</v>
      </c>
      <c r="T115" s="102" t="s">
        <v>218</v>
      </c>
      <c r="U115" s="63" t="s">
        <v>386</v>
      </c>
      <c r="V115" s="63" t="s">
        <v>67</v>
      </c>
    </row>
    <row customFormat="1" ht="105" customHeight="1" r="116" s="98">
      <c r="A116" s="63">
        <v>83</v>
      </c>
      <c r="B116" s="63" t="s">
        <v>54</v>
      </c>
      <c r="C116" s="63" t="s">
        <v>368</v>
      </c>
      <c r="D116" s="99" t="s">
        <v>380</v>
      </c>
      <c r="E116" s="99" t="s">
        <v>381</v>
      </c>
      <c r="F116" s="99" t="s">
        <v>382</v>
      </c>
      <c r="G116" s="99" t="s">
        <v>383</v>
      </c>
      <c r="H116" s="99" t="s">
        <v>384</v>
      </c>
      <c r="I116" s="100" t="s">
        <v>439</v>
      </c>
      <c r="J116" s="101" t="s">
        <v>440</v>
      </c>
      <c r="K116" s="63" t="s">
        <v>100</v>
      </c>
      <c r="L116" s="63" t="s">
        <v>183</v>
      </c>
      <c r="M116" s="102">
        <v>1</v>
      </c>
      <c r="N116" s="102" t="s">
        <v>218</v>
      </c>
      <c r="O116" s="102" t="s">
        <v>218</v>
      </c>
      <c r="P116" s="102" t="s">
        <v>218</v>
      </c>
      <c r="Q116" s="102" t="s">
        <v>218</v>
      </c>
      <c r="R116" s="102" t="s">
        <v>218</v>
      </c>
      <c r="S116" s="102" t="s">
        <v>218</v>
      </c>
      <c r="T116" s="102" t="s">
        <v>218</v>
      </c>
      <c r="U116" s="63" t="s">
        <v>386</v>
      </c>
      <c r="V116" s="63" t="s">
        <v>67</v>
      </c>
    </row>
    <row customFormat="1" ht="105" customHeight="1" r="117" s="98">
      <c r="A117" s="63">
        <v>84</v>
      </c>
      <c r="B117" s="63" t="s">
        <v>54</v>
      </c>
      <c r="C117" s="63" t="s">
        <v>368</v>
      </c>
      <c r="D117" s="99" t="s">
        <v>416</v>
      </c>
      <c r="E117" s="99" t="s">
        <v>417</v>
      </c>
      <c r="F117" s="99" t="s">
        <v>418</v>
      </c>
      <c r="G117" s="99" t="s">
        <v>419</v>
      </c>
      <c r="H117" s="99" t="s">
        <v>420</v>
      </c>
      <c r="I117" s="100" t="s">
        <v>421</v>
      </c>
      <c r="J117" s="101" t="s">
        <v>422</v>
      </c>
      <c r="K117" s="63" t="s">
        <v>100</v>
      </c>
      <c r="L117" s="63" t="s">
        <v>183</v>
      </c>
      <c r="M117" s="102">
        <v>10</v>
      </c>
      <c r="N117" s="102" t="s">
        <v>218</v>
      </c>
      <c r="O117" s="102" t="s">
        <v>218</v>
      </c>
      <c r="P117" s="102" t="s">
        <v>218</v>
      </c>
      <c r="Q117" s="102" t="s">
        <v>218</v>
      </c>
      <c r="R117" s="102" t="s">
        <v>218</v>
      </c>
      <c r="S117" s="102" t="s">
        <v>218</v>
      </c>
      <c r="T117" s="102" t="s">
        <v>218</v>
      </c>
      <c r="U117" s="63" t="s">
        <v>386</v>
      </c>
      <c r="V117" s="63" t="s">
        <v>67</v>
      </c>
    </row>
    <row customFormat="1" ht="105" customHeight="1" r="118" s="98">
      <c r="A118" s="63">
        <v>85</v>
      </c>
      <c r="B118" s="63" t="s">
        <v>54</v>
      </c>
      <c r="C118" s="63" t="s">
        <v>368</v>
      </c>
      <c r="D118" s="99" t="s">
        <v>425</v>
      </c>
      <c r="E118" s="99" t="s">
        <v>381</v>
      </c>
      <c r="F118" s="99" t="s">
        <v>382</v>
      </c>
      <c r="G118" s="99" t="s">
        <v>426</v>
      </c>
      <c r="H118" s="99" t="s">
        <v>427</v>
      </c>
      <c r="I118" s="100" t="s">
        <v>429</v>
      </c>
      <c r="J118" s="101" t="s">
        <v>429</v>
      </c>
      <c r="K118" s="63" t="s">
        <v>100</v>
      </c>
      <c r="L118" s="63" t="s">
        <v>183</v>
      </c>
      <c r="M118" s="102">
        <v>1</v>
      </c>
      <c r="N118" s="102" t="s">
        <v>218</v>
      </c>
      <c r="O118" s="102" t="s">
        <v>218</v>
      </c>
      <c r="P118" s="102" t="s">
        <v>218</v>
      </c>
      <c r="Q118" s="102" t="s">
        <v>218</v>
      </c>
      <c r="R118" s="102" t="s">
        <v>218</v>
      </c>
      <c r="S118" s="102" t="s">
        <v>218</v>
      </c>
      <c r="T118" s="102" t="s">
        <v>218</v>
      </c>
      <c r="U118" s="63" t="s">
        <v>386</v>
      </c>
      <c r="V118" s="63" t="s">
        <v>67</v>
      </c>
    </row>
    <row customFormat="1" ht="105" customHeight="1" r="119" s="98">
      <c r="A119" s="63">
        <v>86</v>
      </c>
      <c r="B119" s="63" t="s">
        <v>54</v>
      </c>
      <c r="C119" s="63" t="s">
        <v>368</v>
      </c>
      <c r="D119" s="99" t="s">
        <v>375</v>
      </c>
      <c r="E119" s="99" t="s">
        <v>376</v>
      </c>
      <c r="F119" s="99" t="s">
        <v>376</v>
      </c>
      <c r="G119" s="99" t="s">
        <v>441</v>
      </c>
      <c r="H119" s="99" t="s">
        <v>378</v>
      </c>
      <c r="I119" s="100" t="s">
        <v>379</v>
      </c>
      <c r="J119" s="101" t="s">
        <v>379</v>
      </c>
      <c r="K119" s="63" t="s">
        <v>100</v>
      </c>
      <c r="L119" s="63" t="s">
        <v>183</v>
      </c>
      <c r="M119" s="102">
        <v>30</v>
      </c>
      <c r="N119" s="102" t="s">
        <v>218</v>
      </c>
      <c r="O119" s="102" t="s">
        <v>218</v>
      </c>
      <c r="P119" s="102" t="s">
        <v>218</v>
      </c>
      <c r="Q119" s="102" t="s">
        <v>218</v>
      </c>
      <c r="R119" s="102" t="s">
        <v>218</v>
      </c>
      <c r="S119" s="102" t="s">
        <v>218</v>
      </c>
      <c r="T119" s="102" t="s">
        <v>218</v>
      </c>
      <c r="U119" s="63" t="s">
        <v>386</v>
      </c>
      <c r="V119" s="63" t="s">
        <v>67</v>
      </c>
    </row>
    <row customFormat="1" ht="105" customHeight="1" r="120" s="98">
      <c r="A120" s="63">
        <v>87</v>
      </c>
      <c r="B120" s="63" t="s">
        <v>54</v>
      </c>
      <c r="C120" s="63" t="s">
        <v>368</v>
      </c>
      <c r="D120" s="99" t="s">
        <v>442</v>
      </c>
      <c r="E120" s="99" t="s">
        <v>443</v>
      </c>
      <c r="F120" s="99" t="s">
        <v>443</v>
      </c>
      <c r="G120" s="99" t="s">
        <v>444</v>
      </c>
      <c r="H120" s="99" t="s">
        <v>445</v>
      </c>
      <c r="I120" s="100" t="s">
        <v>443</v>
      </c>
      <c r="J120" s="101" t="s">
        <v>443</v>
      </c>
      <c r="K120" s="63" t="s">
        <v>100</v>
      </c>
      <c r="L120" s="63" t="s">
        <v>183</v>
      </c>
      <c r="M120" s="102">
        <v>1</v>
      </c>
      <c r="N120" s="102" t="s">
        <v>218</v>
      </c>
      <c r="O120" s="102" t="s">
        <v>218</v>
      </c>
      <c r="P120" s="102" t="s">
        <v>218</v>
      </c>
      <c r="Q120" s="102" t="s">
        <v>218</v>
      </c>
      <c r="R120" s="102" t="s">
        <v>218</v>
      </c>
      <c r="S120" s="102" t="s">
        <v>218</v>
      </c>
      <c r="T120" s="102" t="s">
        <v>218</v>
      </c>
      <c r="U120" s="63" t="s">
        <v>386</v>
      </c>
      <c r="V120" s="63" t="s">
        <v>67</v>
      </c>
    </row>
    <row customFormat="1" ht="105" customHeight="1" r="121" s="98">
      <c r="A121" s="63">
        <v>88</v>
      </c>
      <c r="B121" s="63" t="s">
        <v>54</v>
      </c>
      <c r="C121" s="63" t="s">
        <v>368</v>
      </c>
      <c r="D121" s="99" t="s">
        <v>380</v>
      </c>
      <c r="E121" s="99" t="s">
        <v>381</v>
      </c>
      <c r="F121" s="99" t="s">
        <v>382</v>
      </c>
      <c r="G121" s="99" t="s">
        <v>383</v>
      </c>
      <c r="H121" s="99" t="s">
        <v>384</v>
      </c>
      <c r="I121" s="100" t="s">
        <v>381</v>
      </c>
      <c r="J121" s="101" t="s">
        <v>385</v>
      </c>
      <c r="K121" s="63" t="s">
        <v>100</v>
      </c>
      <c r="L121" s="63" t="s">
        <v>183</v>
      </c>
      <c r="M121" s="102">
        <v>1</v>
      </c>
      <c r="N121" s="102" t="s">
        <v>218</v>
      </c>
      <c r="O121" s="102" t="s">
        <v>218</v>
      </c>
      <c r="P121" s="102" t="s">
        <v>218</v>
      </c>
      <c r="Q121" s="102" t="s">
        <v>218</v>
      </c>
      <c r="R121" s="102" t="s">
        <v>218</v>
      </c>
      <c r="S121" s="102" t="s">
        <v>218</v>
      </c>
      <c r="T121" s="102" t="s">
        <v>218</v>
      </c>
      <c r="U121" s="63" t="s">
        <v>386</v>
      </c>
      <c r="V121" s="63" t="s">
        <v>67</v>
      </c>
    </row>
    <row customFormat="1" ht="105" customHeight="1" r="122" s="98">
      <c r="A122" s="63">
        <v>89</v>
      </c>
      <c r="B122" s="63" t="s">
        <v>54</v>
      </c>
      <c r="C122" s="63" t="s">
        <v>368</v>
      </c>
      <c r="D122" s="99" t="s">
        <v>387</v>
      </c>
      <c r="E122" s="99" t="s">
        <v>381</v>
      </c>
      <c r="F122" s="99" t="s">
        <v>388</v>
      </c>
      <c r="G122" s="99" t="s">
        <v>389</v>
      </c>
      <c r="H122" s="99" t="s">
        <v>390</v>
      </c>
      <c r="I122" s="100" t="s">
        <v>423</v>
      </c>
      <c r="J122" s="101" t="s">
        <v>392</v>
      </c>
      <c r="K122" s="63" t="s">
        <v>100</v>
      </c>
      <c r="L122" s="63" t="s">
        <v>183</v>
      </c>
      <c r="M122" s="102">
        <v>1</v>
      </c>
      <c r="N122" s="102" t="s">
        <v>218</v>
      </c>
      <c r="O122" s="102" t="s">
        <v>218</v>
      </c>
      <c r="P122" s="102" t="s">
        <v>218</v>
      </c>
      <c r="Q122" s="102" t="s">
        <v>218</v>
      </c>
      <c r="R122" s="102" t="s">
        <v>218</v>
      </c>
      <c r="S122" s="102" t="s">
        <v>218</v>
      </c>
      <c r="T122" s="102" t="s">
        <v>218</v>
      </c>
      <c r="U122" s="63" t="s">
        <v>386</v>
      </c>
      <c r="V122" s="63" t="s">
        <v>67</v>
      </c>
    </row>
    <row customFormat="1" ht="105" customHeight="1" r="123" s="98">
      <c r="A123" s="63">
        <v>90</v>
      </c>
      <c r="B123" s="63" t="s">
        <v>54</v>
      </c>
      <c r="C123" s="63" t="s">
        <v>368</v>
      </c>
      <c r="D123" s="99" t="s">
        <v>393</v>
      </c>
      <c r="E123" s="99" t="s">
        <v>394</v>
      </c>
      <c r="F123" s="99" t="s">
        <v>395</v>
      </c>
      <c r="G123" s="99" t="s">
        <v>396</v>
      </c>
      <c r="H123" s="99" t="s">
        <v>397</v>
      </c>
      <c r="I123" s="100" t="s">
        <v>394</v>
      </c>
      <c r="J123" s="101" t="s">
        <v>395</v>
      </c>
      <c r="K123" s="63" t="s">
        <v>100</v>
      </c>
      <c r="L123" s="63" t="s">
        <v>183</v>
      </c>
      <c r="M123" s="102">
        <v>1</v>
      </c>
      <c r="N123" s="102" t="s">
        <v>218</v>
      </c>
      <c r="O123" s="102" t="s">
        <v>218</v>
      </c>
      <c r="P123" s="102" t="s">
        <v>218</v>
      </c>
      <c r="Q123" s="102" t="s">
        <v>218</v>
      </c>
      <c r="R123" s="102" t="s">
        <v>218</v>
      </c>
      <c r="S123" s="102" t="s">
        <v>218</v>
      </c>
      <c r="T123" s="102" t="s">
        <v>218</v>
      </c>
      <c r="U123" s="63" t="s">
        <v>386</v>
      </c>
      <c r="V123" s="63" t="s">
        <v>67</v>
      </c>
    </row>
    <row customFormat="1" ht="105" customHeight="1" r="124" s="98">
      <c r="A124" s="63">
        <v>91</v>
      </c>
      <c r="B124" s="63" t="s">
        <v>54</v>
      </c>
      <c r="C124" s="63" t="s">
        <v>368</v>
      </c>
      <c r="D124" s="99" t="s">
        <v>398</v>
      </c>
      <c r="E124" s="99" t="s">
        <v>399</v>
      </c>
      <c r="F124" s="99" t="s">
        <v>399</v>
      </c>
      <c r="G124" s="99" t="s">
        <v>400</v>
      </c>
      <c r="H124" s="99" t="s">
        <v>401</v>
      </c>
      <c r="I124" s="100" t="s">
        <v>402</v>
      </c>
      <c r="J124" s="101" t="s">
        <v>403</v>
      </c>
      <c r="K124" s="63" t="s">
        <v>100</v>
      </c>
      <c r="L124" s="63" t="s">
        <v>183</v>
      </c>
      <c r="M124" s="102">
        <v>1</v>
      </c>
      <c r="N124" s="102" t="s">
        <v>218</v>
      </c>
      <c r="O124" s="102" t="s">
        <v>218</v>
      </c>
      <c r="P124" s="102" t="s">
        <v>218</v>
      </c>
      <c r="Q124" s="102" t="s">
        <v>218</v>
      </c>
      <c r="R124" s="102" t="s">
        <v>218</v>
      </c>
      <c r="S124" s="102" t="s">
        <v>218</v>
      </c>
      <c r="T124" s="102" t="s">
        <v>218</v>
      </c>
      <c r="U124" s="63" t="s">
        <v>386</v>
      </c>
      <c r="V124" s="63" t="s">
        <v>67</v>
      </c>
    </row>
    <row customFormat="1" ht="105" customHeight="1" r="125" s="98">
      <c r="A125" s="63">
        <v>92</v>
      </c>
      <c r="B125" s="63" t="s">
        <v>54</v>
      </c>
      <c r="C125" s="63" t="s">
        <v>368</v>
      </c>
      <c r="D125" s="99" t="s">
        <v>404</v>
      </c>
      <c r="E125" s="99" t="s">
        <v>399</v>
      </c>
      <c r="F125" s="99" t="s">
        <v>399</v>
      </c>
      <c r="G125" s="99" t="s">
        <v>405</v>
      </c>
      <c r="H125" s="99" t="s">
        <v>406</v>
      </c>
      <c r="I125" s="100" t="s">
        <v>407</v>
      </c>
      <c r="J125" s="101" t="s">
        <v>407</v>
      </c>
      <c r="K125" s="63" t="s">
        <v>100</v>
      </c>
      <c r="L125" s="63" t="s">
        <v>183</v>
      </c>
      <c r="M125" s="102">
        <v>1</v>
      </c>
      <c r="N125" s="102" t="s">
        <v>218</v>
      </c>
      <c r="O125" s="102" t="s">
        <v>218</v>
      </c>
      <c r="P125" s="102" t="s">
        <v>218</v>
      </c>
      <c r="Q125" s="102" t="s">
        <v>218</v>
      </c>
      <c r="R125" s="102" t="s">
        <v>218</v>
      </c>
      <c r="S125" s="102" t="s">
        <v>218</v>
      </c>
      <c r="T125" s="102" t="s">
        <v>218</v>
      </c>
      <c r="U125" s="63" t="s">
        <v>386</v>
      </c>
      <c r="V125" s="63" t="s">
        <v>67</v>
      </c>
    </row>
    <row customFormat="1" ht="105" customHeight="1" r="126" s="98">
      <c r="A126" s="63">
        <v>93</v>
      </c>
      <c r="B126" s="63" t="s">
        <v>54</v>
      </c>
      <c r="C126" s="63" t="s">
        <v>368</v>
      </c>
      <c r="D126" s="99" t="s">
        <v>393</v>
      </c>
      <c r="E126" s="99" t="s">
        <v>394</v>
      </c>
      <c r="F126" s="99" t="s">
        <v>395</v>
      </c>
      <c r="G126" s="99" t="s">
        <v>396</v>
      </c>
      <c r="H126" s="99" t="s">
        <v>397</v>
      </c>
      <c r="I126" s="100" t="s">
        <v>446</v>
      </c>
      <c r="J126" s="101" t="s">
        <v>409</v>
      </c>
      <c r="K126" s="63" t="s">
        <v>100</v>
      </c>
      <c r="L126" s="63" t="s">
        <v>183</v>
      </c>
      <c r="M126" s="102">
        <v>1</v>
      </c>
      <c r="N126" s="102" t="s">
        <v>218</v>
      </c>
      <c r="O126" s="102" t="s">
        <v>218</v>
      </c>
      <c r="P126" s="102" t="s">
        <v>218</v>
      </c>
      <c r="Q126" s="102" t="s">
        <v>218</v>
      </c>
      <c r="R126" s="102" t="s">
        <v>218</v>
      </c>
      <c r="S126" s="102" t="s">
        <v>218</v>
      </c>
      <c r="T126" s="102" t="s">
        <v>218</v>
      </c>
      <c r="U126" s="63" t="s">
        <v>386</v>
      </c>
      <c r="V126" s="63" t="s">
        <v>67</v>
      </c>
    </row>
    <row customFormat="1" ht="105" customHeight="1" r="127" s="98">
      <c r="A127" s="63">
        <v>94</v>
      </c>
      <c r="B127" s="63" t="s">
        <v>54</v>
      </c>
      <c r="C127" s="63" t="s">
        <v>368</v>
      </c>
      <c r="D127" s="99" t="s">
        <v>410</v>
      </c>
      <c r="E127" s="99" t="s">
        <v>411</v>
      </c>
      <c r="F127" s="99" t="s">
        <v>411</v>
      </c>
      <c r="G127" s="99" t="s">
        <v>412</v>
      </c>
      <c r="H127" s="99" t="s">
        <v>413</v>
      </c>
      <c r="I127" s="100" t="s">
        <v>414</v>
      </c>
      <c r="J127" s="101" t="s">
        <v>415</v>
      </c>
      <c r="K127" s="63" t="s">
        <v>100</v>
      </c>
      <c r="L127" s="63" t="s">
        <v>183</v>
      </c>
      <c r="M127" s="102">
        <v>1</v>
      </c>
      <c r="N127" s="102" t="s">
        <v>218</v>
      </c>
      <c r="O127" s="102" t="s">
        <v>218</v>
      </c>
      <c r="P127" s="102" t="s">
        <v>218</v>
      </c>
      <c r="Q127" s="102" t="s">
        <v>218</v>
      </c>
      <c r="R127" s="102" t="s">
        <v>218</v>
      </c>
      <c r="S127" s="102" t="s">
        <v>218</v>
      </c>
      <c r="T127" s="102" t="s">
        <v>218</v>
      </c>
      <c r="U127" s="63" t="s">
        <v>386</v>
      </c>
      <c r="V127" s="63" t="s">
        <v>67</v>
      </c>
    </row>
    <row customFormat="1" ht="105" customHeight="1" r="128" s="98">
      <c r="A128" s="63">
        <v>95</v>
      </c>
      <c r="B128" s="63" t="s">
        <v>54</v>
      </c>
      <c r="C128" s="63" t="s">
        <v>368</v>
      </c>
      <c r="D128" s="99" t="s">
        <v>416</v>
      </c>
      <c r="E128" s="99" t="s">
        <v>417</v>
      </c>
      <c r="F128" s="99" t="s">
        <v>418</v>
      </c>
      <c r="G128" s="99" t="s">
        <v>419</v>
      </c>
      <c r="H128" s="99" t="s">
        <v>420</v>
      </c>
      <c r="I128" s="100" t="s">
        <v>421</v>
      </c>
      <c r="J128" s="101" t="s">
        <v>422</v>
      </c>
      <c r="K128" s="63" t="s">
        <v>100</v>
      </c>
      <c r="L128" s="63" t="s">
        <v>183</v>
      </c>
      <c r="M128" s="102">
        <v>4</v>
      </c>
      <c r="N128" s="102" t="s">
        <v>218</v>
      </c>
      <c r="O128" s="102" t="s">
        <v>218</v>
      </c>
      <c r="P128" s="102" t="s">
        <v>218</v>
      </c>
      <c r="Q128" s="102" t="s">
        <v>218</v>
      </c>
      <c r="R128" s="102" t="s">
        <v>218</v>
      </c>
      <c r="S128" s="102" t="s">
        <v>218</v>
      </c>
      <c r="T128" s="102" t="s">
        <v>218</v>
      </c>
      <c r="U128" s="63" t="s">
        <v>386</v>
      </c>
      <c r="V128" s="63" t="s">
        <v>67</v>
      </c>
    </row>
    <row customFormat="1" ht="105" customHeight="1" r="129" s="98">
      <c r="A129" s="63">
        <v>96</v>
      </c>
      <c r="B129" s="63" t="s">
        <v>54</v>
      </c>
      <c r="C129" s="63" t="s">
        <v>368</v>
      </c>
      <c r="D129" s="99" t="s">
        <v>387</v>
      </c>
      <c r="E129" s="99" t="s">
        <v>381</v>
      </c>
      <c r="F129" s="99" t="s">
        <v>388</v>
      </c>
      <c r="G129" s="99" t="s">
        <v>389</v>
      </c>
      <c r="H129" s="99" t="s">
        <v>390</v>
      </c>
      <c r="I129" s="100" t="s">
        <v>423</v>
      </c>
      <c r="J129" s="101" t="s">
        <v>424</v>
      </c>
      <c r="K129" s="63" t="s">
        <v>100</v>
      </c>
      <c r="L129" s="63" t="s">
        <v>183</v>
      </c>
      <c r="M129" s="102">
        <v>1</v>
      </c>
      <c r="N129" s="102" t="s">
        <v>218</v>
      </c>
      <c r="O129" s="102" t="s">
        <v>218</v>
      </c>
      <c r="P129" s="102" t="s">
        <v>218</v>
      </c>
      <c r="Q129" s="102" t="s">
        <v>218</v>
      </c>
      <c r="R129" s="102" t="s">
        <v>218</v>
      </c>
      <c r="S129" s="102" t="s">
        <v>218</v>
      </c>
      <c r="T129" s="102" t="s">
        <v>218</v>
      </c>
      <c r="U129" s="63" t="s">
        <v>386</v>
      </c>
      <c r="V129" s="63" t="s">
        <v>67</v>
      </c>
    </row>
    <row customFormat="1" ht="105" customHeight="1" r="130" s="98">
      <c r="A130" s="63">
        <v>97</v>
      </c>
      <c r="B130" s="63" t="s">
        <v>54</v>
      </c>
      <c r="C130" s="63" t="s">
        <v>368</v>
      </c>
      <c r="D130" s="99" t="s">
        <v>380</v>
      </c>
      <c r="E130" s="99" t="s">
        <v>381</v>
      </c>
      <c r="F130" s="99" t="s">
        <v>382</v>
      </c>
      <c r="G130" s="99" t="s">
        <v>383</v>
      </c>
      <c r="H130" s="99" t="s">
        <v>384</v>
      </c>
      <c r="I130" s="100" t="s">
        <v>381</v>
      </c>
      <c r="J130" s="101" t="s">
        <v>385</v>
      </c>
      <c r="K130" s="63" t="s">
        <v>100</v>
      </c>
      <c r="L130" s="63" t="s">
        <v>183</v>
      </c>
      <c r="M130" s="102">
        <v>1</v>
      </c>
      <c r="N130" s="102" t="s">
        <v>218</v>
      </c>
      <c r="O130" s="102" t="s">
        <v>218</v>
      </c>
      <c r="P130" s="102" t="s">
        <v>218</v>
      </c>
      <c r="Q130" s="102" t="s">
        <v>218</v>
      </c>
      <c r="R130" s="102" t="s">
        <v>218</v>
      </c>
      <c r="S130" s="102" t="s">
        <v>218</v>
      </c>
      <c r="T130" s="102" t="s">
        <v>218</v>
      </c>
      <c r="U130" s="63" t="s">
        <v>386</v>
      </c>
      <c r="V130" s="63" t="s">
        <v>67</v>
      </c>
    </row>
    <row customFormat="1" ht="105" customHeight="1" r="131" s="98">
      <c r="A131" s="63">
        <v>98</v>
      </c>
      <c r="B131" s="63" t="s">
        <v>54</v>
      </c>
      <c r="C131" s="63" t="s">
        <v>368</v>
      </c>
      <c r="D131" s="99" t="s">
        <v>387</v>
      </c>
      <c r="E131" s="99" t="s">
        <v>381</v>
      </c>
      <c r="F131" s="99" t="s">
        <v>388</v>
      </c>
      <c r="G131" s="99" t="s">
        <v>389</v>
      </c>
      <c r="H131" s="99" t="s">
        <v>390</v>
      </c>
      <c r="I131" s="100" t="s">
        <v>423</v>
      </c>
      <c r="J131" s="101" t="s">
        <v>392</v>
      </c>
      <c r="K131" s="63" t="s">
        <v>100</v>
      </c>
      <c r="L131" s="63" t="s">
        <v>183</v>
      </c>
      <c r="M131" s="102">
        <v>1</v>
      </c>
      <c r="N131" s="102" t="s">
        <v>218</v>
      </c>
      <c r="O131" s="102" t="s">
        <v>218</v>
      </c>
      <c r="P131" s="102" t="s">
        <v>218</v>
      </c>
      <c r="Q131" s="102" t="s">
        <v>218</v>
      </c>
      <c r="R131" s="102" t="s">
        <v>218</v>
      </c>
      <c r="S131" s="102" t="s">
        <v>218</v>
      </c>
      <c r="T131" s="102" t="s">
        <v>218</v>
      </c>
      <c r="U131" s="63" t="s">
        <v>386</v>
      </c>
      <c r="V131" s="63" t="s">
        <v>67</v>
      </c>
    </row>
    <row customFormat="1" ht="105" customHeight="1" r="132" s="98">
      <c r="A132" s="63">
        <v>99</v>
      </c>
      <c r="B132" s="63" t="s">
        <v>54</v>
      </c>
      <c r="C132" s="63" t="s">
        <v>368</v>
      </c>
      <c r="D132" s="99" t="s">
        <v>393</v>
      </c>
      <c r="E132" s="99" t="s">
        <v>394</v>
      </c>
      <c r="F132" s="99" t="s">
        <v>395</v>
      </c>
      <c r="G132" s="99" t="s">
        <v>396</v>
      </c>
      <c r="H132" s="99" t="s">
        <v>397</v>
      </c>
      <c r="I132" s="100" t="s">
        <v>394</v>
      </c>
      <c r="J132" s="101" t="s">
        <v>395</v>
      </c>
      <c r="K132" s="63" t="s">
        <v>100</v>
      </c>
      <c r="L132" s="63" t="s">
        <v>183</v>
      </c>
      <c r="M132" s="102">
        <v>1</v>
      </c>
      <c r="N132" s="102" t="s">
        <v>218</v>
      </c>
      <c r="O132" s="102" t="s">
        <v>218</v>
      </c>
      <c r="P132" s="102" t="s">
        <v>218</v>
      </c>
      <c r="Q132" s="102" t="s">
        <v>218</v>
      </c>
      <c r="R132" s="102" t="s">
        <v>218</v>
      </c>
      <c r="S132" s="102" t="s">
        <v>218</v>
      </c>
      <c r="T132" s="102" t="s">
        <v>218</v>
      </c>
      <c r="U132" s="63" t="s">
        <v>386</v>
      </c>
      <c r="V132" s="63" t="s">
        <v>67</v>
      </c>
    </row>
    <row customFormat="1" ht="105" customHeight="1" r="133" s="98">
      <c r="A133" s="63">
        <v>100</v>
      </c>
      <c r="B133" s="63" t="s">
        <v>54</v>
      </c>
      <c r="C133" s="63" t="s">
        <v>368</v>
      </c>
      <c r="D133" s="99" t="s">
        <v>398</v>
      </c>
      <c r="E133" s="99" t="s">
        <v>399</v>
      </c>
      <c r="F133" s="99" t="s">
        <v>399</v>
      </c>
      <c r="G133" s="99" t="s">
        <v>400</v>
      </c>
      <c r="H133" s="99" t="s">
        <v>401</v>
      </c>
      <c r="I133" s="100" t="s">
        <v>402</v>
      </c>
      <c r="J133" s="101" t="s">
        <v>403</v>
      </c>
      <c r="K133" s="63" t="s">
        <v>100</v>
      </c>
      <c r="L133" s="63" t="s">
        <v>183</v>
      </c>
      <c r="M133" s="102">
        <v>1</v>
      </c>
      <c r="N133" s="102" t="s">
        <v>218</v>
      </c>
      <c r="O133" s="102" t="s">
        <v>218</v>
      </c>
      <c r="P133" s="102" t="s">
        <v>218</v>
      </c>
      <c r="Q133" s="102" t="s">
        <v>218</v>
      </c>
      <c r="R133" s="102" t="s">
        <v>218</v>
      </c>
      <c r="S133" s="102" t="s">
        <v>218</v>
      </c>
      <c r="T133" s="102" t="s">
        <v>218</v>
      </c>
      <c r="U133" s="63" t="s">
        <v>386</v>
      </c>
      <c r="V133" s="63" t="s">
        <v>67</v>
      </c>
    </row>
    <row customFormat="1" ht="105" customHeight="1" r="134" s="98">
      <c r="A134" s="63">
        <v>101</v>
      </c>
      <c r="B134" s="63" t="s">
        <v>54</v>
      </c>
      <c r="C134" s="63" t="s">
        <v>368</v>
      </c>
      <c r="D134" s="99" t="s">
        <v>404</v>
      </c>
      <c r="E134" s="99" t="s">
        <v>399</v>
      </c>
      <c r="F134" s="99" t="s">
        <v>399</v>
      </c>
      <c r="G134" s="99" t="s">
        <v>405</v>
      </c>
      <c r="H134" s="99" t="s">
        <v>406</v>
      </c>
      <c r="I134" s="100" t="s">
        <v>407</v>
      </c>
      <c r="J134" s="101" t="s">
        <v>407</v>
      </c>
      <c r="K134" s="63" t="s">
        <v>100</v>
      </c>
      <c r="L134" s="63" t="s">
        <v>183</v>
      </c>
      <c r="M134" s="102">
        <v>1</v>
      </c>
      <c r="N134" s="102" t="s">
        <v>218</v>
      </c>
      <c r="O134" s="102" t="s">
        <v>218</v>
      </c>
      <c r="P134" s="102" t="s">
        <v>218</v>
      </c>
      <c r="Q134" s="102" t="s">
        <v>218</v>
      </c>
      <c r="R134" s="102" t="s">
        <v>218</v>
      </c>
      <c r="S134" s="102" t="s">
        <v>218</v>
      </c>
      <c r="T134" s="102" t="s">
        <v>218</v>
      </c>
      <c r="U134" s="63" t="s">
        <v>386</v>
      </c>
      <c r="V134" s="63" t="s">
        <v>67</v>
      </c>
    </row>
    <row customFormat="1" ht="105" customHeight="1" r="135" s="98">
      <c r="A135" s="63">
        <v>102</v>
      </c>
      <c r="B135" s="63" t="s">
        <v>54</v>
      </c>
      <c r="C135" s="63" t="s">
        <v>368</v>
      </c>
      <c r="D135" s="99" t="s">
        <v>393</v>
      </c>
      <c r="E135" s="99" t="s">
        <v>394</v>
      </c>
      <c r="F135" s="99" t="s">
        <v>395</v>
      </c>
      <c r="G135" s="99" t="s">
        <v>396</v>
      </c>
      <c r="H135" s="99" t="s">
        <v>397</v>
      </c>
      <c r="I135" s="100" t="s">
        <v>446</v>
      </c>
      <c r="J135" s="101" t="s">
        <v>409</v>
      </c>
      <c r="K135" s="63" t="s">
        <v>100</v>
      </c>
      <c r="L135" s="63" t="s">
        <v>183</v>
      </c>
      <c r="M135" s="102">
        <v>1</v>
      </c>
      <c r="N135" s="102" t="s">
        <v>218</v>
      </c>
      <c r="O135" s="102" t="s">
        <v>218</v>
      </c>
      <c r="P135" s="102" t="s">
        <v>218</v>
      </c>
      <c r="Q135" s="102" t="s">
        <v>218</v>
      </c>
      <c r="R135" s="102" t="s">
        <v>218</v>
      </c>
      <c r="S135" s="102" t="s">
        <v>218</v>
      </c>
      <c r="T135" s="102" t="s">
        <v>218</v>
      </c>
      <c r="U135" s="63" t="s">
        <v>386</v>
      </c>
      <c r="V135" s="63" t="s">
        <v>67</v>
      </c>
    </row>
    <row customFormat="1" ht="105" customHeight="1" r="136" s="98">
      <c r="A136" s="63">
        <v>103</v>
      </c>
      <c r="B136" s="63" t="s">
        <v>54</v>
      </c>
      <c r="C136" s="63" t="s">
        <v>368</v>
      </c>
      <c r="D136" s="99" t="s">
        <v>410</v>
      </c>
      <c r="E136" s="99" t="s">
        <v>411</v>
      </c>
      <c r="F136" s="99" t="s">
        <v>411</v>
      </c>
      <c r="G136" s="99" t="s">
        <v>412</v>
      </c>
      <c r="H136" s="99" t="s">
        <v>413</v>
      </c>
      <c r="I136" s="100" t="s">
        <v>414</v>
      </c>
      <c r="J136" s="101" t="s">
        <v>415</v>
      </c>
      <c r="K136" s="63" t="s">
        <v>100</v>
      </c>
      <c r="L136" s="63" t="s">
        <v>183</v>
      </c>
      <c r="M136" s="102">
        <v>1</v>
      </c>
      <c r="N136" s="102" t="s">
        <v>218</v>
      </c>
      <c r="O136" s="102" t="s">
        <v>218</v>
      </c>
      <c r="P136" s="102" t="s">
        <v>218</v>
      </c>
      <c r="Q136" s="102" t="s">
        <v>218</v>
      </c>
      <c r="R136" s="102" t="s">
        <v>218</v>
      </c>
      <c r="S136" s="102" t="s">
        <v>218</v>
      </c>
      <c r="T136" s="102" t="s">
        <v>218</v>
      </c>
      <c r="U136" s="63" t="s">
        <v>386</v>
      </c>
      <c r="V136" s="63" t="s">
        <v>67</v>
      </c>
    </row>
    <row customFormat="1" ht="105" customHeight="1" r="137" s="98">
      <c r="A137" s="63">
        <v>104</v>
      </c>
      <c r="B137" s="63" t="s">
        <v>54</v>
      </c>
      <c r="C137" s="63" t="s">
        <v>368</v>
      </c>
      <c r="D137" s="99" t="s">
        <v>416</v>
      </c>
      <c r="E137" s="99" t="s">
        <v>417</v>
      </c>
      <c r="F137" s="99" t="s">
        <v>418</v>
      </c>
      <c r="G137" s="99" t="s">
        <v>419</v>
      </c>
      <c r="H137" s="99" t="s">
        <v>420</v>
      </c>
      <c r="I137" s="100" t="s">
        <v>421</v>
      </c>
      <c r="J137" s="101" t="s">
        <v>422</v>
      </c>
      <c r="K137" s="63" t="s">
        <v>100</v>
      </c>
      <c r="L137" s="63" t="s">
        <v>183</v>
      </c>
      <c r="M137" s="102">
        <v>4</v>
      </c>
      <c r="N137" s="102" t="s">
        <v>218</v>
      </c>
      <c r="O137" s="102" t="s">
        <v>218</v>
      </c>
      <c r="P137" s="102" t="s">
        <v>218</v>
      </c>
      <c r="Q137" s="102" t="s">
        <v>218</v>
      </c>
      <c r="R137" s="102" t="s">
        <v>218</v>
      </c>
      <c r="S137" s="102" t="s">
        <v>218</v>
      </c>
      <c r="T137" s="102" t="s">
        <v>218</v>
      </c>
      <c r="U137" s="63" t="s">
        <v>386</v>
      </c>
      <c r="V137" s="63" t="s">
        <v>67</v>
      </c>
    </row>
    <row customFormat="1" ht="105" customHeight="1" r="138" s="98">
      <c r="A138" s="63">
        <v>105</v>
      </c>
      <c r="B138" s="63" t="s">
        <v>54</v>
      </c>
      <c r="C138" s="63" t="s">
        <v>368</v>
      </c>
      <c r="D138" s="99" t="s">
        <v>387</v>
      </c>
      <c r="E138" s="99" t="s">
        <v>381</v>
      </c>
      <c r="F138" s="99" t="s">
        <v>388</v>
      </c>
      <c r="G138" s="99" t="s">
        <v>389</v>
      </c>
      <c r="H138" s="99" t="s">
        <v>390</v>
      </c>
      <c r="I138" s="100" t="s">
        <v>423</v>
      </c>
      <c r="J138" s="101" t="s">
        <v>424</v>
      </c>
      <c r="K138" s="63" t="s">
        <v>100</v>
      </c>
      <c r="L138" s="63" t="s">
        <v>183</v>
      </c>
      <c r="M138" s="102">
        <v>1</v>
      </c>
      <c r="N138" s="102" t="s">
        <v>218</v>
      </c>
      <c r="O138" s="102" t="s">
        <v>218</v>
      </c>
      <c r="P138" s="102" t="s">
        <v>218</v>
      </c>
      <c r="Q138" s="102" t="s">
        <v>218</v>
      </c>
      <c r="R138" s="102" t="s">
        <v>218</v>
      </c>
      <c r="S138" s="102" t="s">
        <v>218</v>
      </c>
      <c r="T138" s="102" t="s">
        <v>218</v>
      </c>
      <c r="U138" s="63" t="s">
        <v>386</v>
      </c>
      <c r="V138" s="63" t="s">
        <v>67</v>
      </c>
    </row>
    <row customFormat="1" ht="150" customHeight="1" r="139" s="76">
      <c r="A139" s="65">
        <v>106</v>
      </c>
      <c r="B139" s="51" t="s">
        <v>54</v>
      </c>
      <c r="C139" s="51" t="s">
        <v>368</v>
      </c>
      <c r="D139" s="52" t="s">
        <v>447</v>
      </c>
      <c r="E139" s="52" t="s">
        <v>411</v>
      </c>
      <c r="F139" s="52" t="s">
        <v>411</v>
      </c>
      <c r="G139" s="52" t="s">
        <v>448</v>
      </c>
      <c r="H139" s="52" t="s">
        <v>449</v>
      </c>
      <c r="I139" s="53" t="s">
        <v>450</v>
      </c>
      <c r="J139" s="54" t="s">
        <v>451</v>
      </c>
      <c r="K139" s="51" t="s">
        <v>100</v>
      </c>
      <c r="L139" s="51" t="s">
        <v>183</v>
      </c>
      <c r="M139" s="73">
        <v>150</v>
      </c>
      <c r="N139" s="73">
        <f>P139/150/1.1200000000000001</f>
        <v>139739.28571428571</v>
      </c>
      <c r="O139" s="73">
        <f>P139/1.1200000000000001</f>
        <v>20960892.857142854</v>
      </c>
      <c r="P139" s="73">
        <v>23476200</v>
      </c>
      <c r="Q139" s="62" t="s">
        <v>284</v>
      </c>
      <c r="R139" s="51" t="s">
        <v>437</v>
      </c>
      <c r="S139" s="57" t="s">
        <v>65</v>
      </c>
      <c r="T139" s="51">
        <v>0</v>
      </c>
      <c r="U139" s="51" t="s">
        <v>241</v>
      </c>
      <c r="V139" s="51" t="s">
        <v>67</v>
      </c>
    </row>
    <row ht="90" customHeight="1" r="140">
      <c r="A140" s="65">
        <v>107</v>
      </c>
      <c r="B140" s="51" t="s">
        <v>54</v>
      </c>
      <c r="C140" s="51" t="s">
        <v>368</v>
      </c>
      <c r="D140" s="52" t="s">
        <v>452</v>
      </c>
      <c r="E140" s="52" t="s">
        <v>453</v>
      </c>
      <c r="F140" s="52" t="s">
        <v>453</v>
      </c>
      <c r="G140" s="52" t="s">
        <v>454</v>
      </c>
      <c r="H140" s="52" t="s">
        <v>455</v>
      </c>
      <c r="I140" s="53" t="s">
        <v>456</v>
      </c>
      <c r="J140" s="54" t="s">
        <v>456</v>
      </c>
      <c r="K140" s="51" t="s">
        <v>100</v>
      </c>
      <c r="L140" s="51" t="s">
        <v>183</v>
      </c>
      <c r="M140" s="73">
        <v>10</v>
      </c>
      <c r="N140" s="73">
        <v>62500</v>
      </c>
      <c r="O140" s="73">
        <v>625000</v>
      </c>
      <c r="P140" s="73">
        <v>700000</v>
      </c>
      <c r="Q140" s="62" t="s">
        <v>360</v>
      </c>
      <c r="R140" s="51" t="s">
        <v>374</v>
      </c>
      <c r="S140" s="57" t="s">
        <v>65</v>
      </c>
      <c r="T140" s="51">
        <v>50</v>
      </c>
      <c r="U140" s="51" t="s">
        <v>241</v>
      </c>
      <c r="V140" s="51" t="s">
        <v>67</v>
      </c>
    </row>
    <row customFormat="1" ht="195" customHeight="1" r="141" s="7">
      <c r="A141" s="65">
        <v>108</v>
      </c>
      <c r="B141" s="51" t="s">
        <v>54</v>
      </c>
      <c r="C141" s="51" t="s">
        <v>134</v>
      </c>
      <c r="D141" s="52" t="s">
        <v>457</v>
      </c>
      <c r="E141" s="52" t="s">
        <v>458</v>
      </c>
      <c r="F141" s="52" t="s">
        <v>459</v>
      </c>
      <c r="G141" s="52" t="s">
        <v>460</v>
      </c>
      <c r="H141" s="52" t="s">
        <v>460</v>
      </c>
      <c r="I141" s="54" t="s">
        <v>461</v>
      </c>
      <c r="J141" s="54" t="s">
        <v>462</v>
      </c>
      <c r="K141" s="51" t="s">
        <v>61</v>
      </c>
      <c r="L141" s="51" t="s">
        <v>183</v>
      </c>
      <c r="M141" s="55">
        <v>32</v>
      </c>
      <c r="N141" s="55">
        <f>15625/1.1200000000000001</f>
        <v>13950.892857142855</v>
      </c>
      <c r="O141" s="55">
        <f>M141*N141</f>
        <v>446428.57142857136</v>
      </c>
      <c r="P141" s="55">
        <v>500000</v>
      </c>
      <c r="Q141" s="62" t="s">
        <v>360</v>
      </c>
      <c r="R141" s="51" t="s">
        <v>144</v>
      </c>
      <c r="S141" s="57" t="s">
        <v>65</v>
      </c>
      <c r="T141" s="51">
        <v>0</v>
      </c>
      <c r="U141" s="51" t="s">
        <v>222</v>
      </c>
      <c r="V141" s="51" t="s">
        <v>67</v>
      </c>
    </row>
    <row customFormat="1" ht="225" customHeight="1" r="142" s="6">
      <c r="A142" s="63">
        <v>109</v>
      </c>
      <c r="B142" s="51" t="s">
        <v>463</v>
      </c>
      <c r="C142" s="51" t="s">
        <v>55</v>
      </c>
      <c r="D142" s="52" t="s">
        <v>464</v>
      </c>
      <c r="E142" s="52" t="s">
        <v>465</v>
      </c>
      <c r="F142" s="52" t="s">
        <v>465</v>
      </c>
      <c r="G142" s="52" t="s">
        <v>466</v>
      </c>
      <c r="H142" s="52" t="s">
        <v>466</v>
      </c>
      <c r="I142" s="53" t="s">
        <v>467</v>
      </c>
      <c r="J142" s="54" t="s">
        <v>468</v>
      </c>
      <c r="K142" s="51" t="s">
        <v>100</v>
      </c>
      <c r="L142" s="51" t="s">
        <v>62</v>
      </c>
      <c r="M142" s="55">
        <v>1</v>
      </c>
      <c r="N142" s="55">
        <v>8203571.4299999997</v>
      </c>
      <c r="O142" s="55">
        <f>P142/1.1200000000000001</f>
        <v>8203571.4285714282</v>
      </c>
      <c r="P142" s="55">
        <v>9188000</v>
      </c>
      <c r="Q142" s="64" t="s">
        <v>240</v>
      </c>
      <c r="R142" s="51" t="s">
        <v>469</v>
      </c>
      <c r="S142" s="57" t="s">
        <v>65</v>
      </c>
      <c r="T142" s="51">
        <v>0</v>
      </c>
      <c r="U142" s="51" t="s">
        <v>470</v>
      </c>
      <c r="V142" s="51" t="s">
        <v>471</v>
      </c>
      <c r="Y142" s="58"/>
    </row>
    <row customFormat="1" ht="135" customHeight="1" r="143" s="106">
      <c r="A143" s="107">
        <v>110</v>
      </c>
      <c r="B143" s="51" t="s">
        <v>54</v>
      </c>
      <c r="C143" s="51" t="s">
        <v>55</v>
      </c>
      <c r="D143" s="52" t="s">
        <v>472</v>
      </c>
      <c r="E143" s="52" t="s">
        <v>473</v>
      </c>
      <c r="F143" s="52" t="s">
        <v>474</v>
      </c>
      <c r="G143" s="52" t="s">
        <v>475</v>
      </c>
      <c r="H143" s="52" t="s">
        <v>476</v>
      </c>
      <c r="I143" s="53" t="s">
        <v>477</v>
      </c>
      <c r="J143" s="54" t="s">
        <v>478</v>
      </c>
      <c r="K143" s="51" t="s">
        <v>100</v>
      </c>
      <c r="L143" s="51" t="s">
        <v>62</v>
      </c>
      <c r="M143" s="55">
        <v>1</v>
      </c>
      <c r="N143" s="108">
        <f>O143</f>
        <v>23705106.482142858</v>
      </c>
      <c r="O143" s="108">
        <f>P143/1.1200000000000001</f>
        <v>23705106.482142858</v>
      </c>
      <c r="P143" s="108">
        <v>26549719.260000002</v>
      </c>
      <c r="Q143" s="71" t="s">
        <v>63</v>
      </c>
      <c r="R143" s="109" t="s">
        <v>479</v>
      </c>
      <c r="S143" s="110">
        <v>710000000</v>
      </c>
      <c r="T143" s="110">
        <v>0</v>
      </c>
      <c r="U143" s="71" t="s">
        <v>480</v>
      </c>
      <c r="V143" s="111" t="s">
        <v>481</v>
      </c>
      <c r="W143" s="72"/>
      <c r="X143" s="112"/>
      <c r="Y143" s="113"/>
      <c r="Z143" s="113"/>
      <c r="AA143" s="113"/>
    </row>
    <row customFormat="1" ht="75" customHeight="1" r="144" s="6">
      <c r="A144" s="114">
        <v>111</v>
      </c>
      <c r="B144" s="51" t="s">
        <v>54</v>
      </c>
      <c r="C144" s="51" t="s">
        <v>55</v>
      </c>
      <c r="D144" s="52" t="s">
        <v>482</v>
      </c>
      <c r="E144" s="52" t="s">
        <v>483</v>
      </c>
      <c r="F144" s="52" t="s">
        <v>484</v>
      </c>
      <c r="G144" s="52" t="s">
        <v>485</v>
      </c>
      <c r="H144" s="52" t="s">
        <v>486</v>
      </c>
      <c r="I144" s="53" t="s">
        <v>487</v>
      </c>
      <c r="J144" s="54" t="s">
        <v>488</v>
      </c>
      <c r="K144" s="51" t="s">
        <v>100</v>
      </c>
      <c r="L144" s="51" t="s">
        <v>62</v>
      </c>
      <c r="M144" s="55">
        <v>1</v>
      </c>
      <c r="N144" s="55">
        <f>O144</f>
        <v>8133035.7107142843</v>
      </c>
      <c r="O144" s="55">
        <f>P144/1.12</f>
        <v>8133035.7107142843</v>
      </c>
      <c r="P144" s="55">
        <f>759083.33299999998*12</f>
        <v>9108999.9959999993</v>
      </c>
      <c r="Q144" s="115" t="s">
        <v>489</v>
      </c>
      <c r="R144" s="51" t="s">
        <v>64</v>
      </c>
      <c r="S144" s="57" t="s">
        <v>65</v>
      </c>
      <c r="T144" s="51">
        <v>0</v>
      </c>
      <c r="U144" s="51" t="s">
        <v>490</v>
      </c>
      <c r="V144" s="51" t="s">
        <v>481</v>
      </c>
      <c r="Y144" s="58"/>
    </row>
    <row customFormat="1" ht="120" customHeight="1" r="145" s="116">
      <c r="A145" s="69">
        <v>112</v>
      </c>
      <c r="B145" s="51" t="s">
        <v>54</v>
      </c>
      <c r="C145" s="51" t="s">
        <v>55</v>
      </c>
      <c r="D145" s="52" t="s">
        <v>491</v>
      </c>
      <c r="E145" s="52" t="s">
        <v>492</v>
      </c>
      <c r="F145" s="52" t="s">
        <v>493</v>
      </c>
      <c r="G145" s="52" t="s">
        <v>494</v>
      </c>
      <c r="H145" s="52" t="s">
        <v>495</v>
      </c>
      <c r="I145" s="53" t="s">
        <v>496</v>
      </c>
      <c r="J145" s="54" t="s">
        <v>497</v>
      </c>
      <c r="K145" s="51" t="s">
        <v>100</v>
      </c>
      <c r="L145" s="51" t="s">
        <v>62</v>
      </c>
      <c r="M145" s="55">
        <v>1</v>
      </c>
      <c r="N145" s="117">
        <f>O145</f>
        <v>22321428.571428571</v>
      </c>
      <c r="O145" s="117">
        <f>P145/1.12</f>
        <v>22321428.571428571</v>
      </c>
      <c r="P145" s="118">
        <f>(30000000/12)*10</f>
        <v>25000000</v>
      </c>
      <c r="Q145" s="57" t="s">
        <v>63</v>
      </c>
      <c r="R145" s="119" t="s">
        <v>479</v>
      </c>
      <c r="S145" s="110">
        <v>710000000</v>
      </c>
      <c r="T145" s="110">
        <v>0</v>
      </c>
      <c r="U145" s="71" t="s">
        <v>498</v>
      </c>
      <c r="V145" s="111" t="s">
        <v>481</v>
      </c>
      <c r="Y145" s="120"/>
      <c r="Z145" s="120"/>
      <c r="AA145" s="120"/>
    </row>
    <row customFormat="1" ht="150" customHeight="1" r="146" s="103">
      <c r="A146" s="69">
        <v>113</v>
      </c>
      <c r="B146" s="111" t="s">
        <v>54</v>
      </c>
      <c r="C146" s="111" t="s">
        <v>55</v>
      </c>
      <c r="D146" s="121" t="s">
        <v>499</v>
      </c>
      <c r="E146" s="121" t="s">
        <v>500</v>
      </c>
      <c r="F146" s="121" t="s">
        <v>500</v>
      </c>
      <c r="G146" s="121" t="s">
        <v>501</v>
      </c>
      <c r="H146" s="121" t="s">
        <v>501</v>
      </c>
      <c r="I146" s="122" t="s">
        <v>502</v>
      </c>
      <c r="J146" s="123" t="s">
        <v>503</v>
      </c>
      <c r="K146" s="111" t="s">
        <v>100</v>
      </c>
      <c r="L146" s="111" t="s">
        <v>62</v>
      </c>
      <c r="M146" s="124">
        <v>1</v>
      </c>
      <c r="N146" s="124">
        <f>O146</f>
        <v>8928571.4285714272</v>
      </c>
      <c r="O146" s="124">
        <f>P146/1.12</f>
        <v>8928571.4285714272</v>
      </c>
      <c r="P146" s="124">
        <f>10000000</f>
        <v>10000000</v>
      </c>
      <c r="Q146" s="125" t="s">
        <v>504</v>
      </c>
      <c r="R146" s="111" t="s">
        <v>64</v>
      </c>
      <c r="S146" s="71" t="s">
        <v>65</v>
      </c>
      <c r="T146" s="111">
        <v>0</v>
      </c>
      <c r="U146" s="71" t="s">
        <v>505</v>
      </c>
      <c r="V146" s="111" t="s">
        <v>481</v>
      </c>
      <c r="W146" s="104"/>
      <c r="X146" s="103"/>
      <c r="Y146" s="105"/>
    </row>
    <row customFormat="1" ht="165" customHeight="1" r="147" s="6">
      <c r="A147" s="50">
        <v>114</v>
      </c>
      <c r="B147" s="51" t="s">
        <v>54</v>
      </c>
      <c r="C147" s="51" t="s">
        <v>55</v>
      </c>
      <c r="D147" s="52" t="s">
        <v>75</v>
      </c>
      <c r="E147" s="52" t="s">
        <v>76</v>
      </c>
      <c r="F147" s="52" t="s">
        <v>76</v>
      </c>
      <c r="G147" s="52" t="s">
        <v>77</v>
      </c>
      <c r="H147" s="52" t="s">
        <v>77</v>
      </c>
      <c r="I147" s="53" t="s">
        <v>506</v>
      </c>
      <c r="J147" s="54" t="s">
        <v>507</v>
      </c>
      <c r="K147" s="51" t="s">
        <v>61</v>
      </c>
      <c r="L147" s="51" t="s">
        <v>62</v>
      </c>
      <c r="M147" s="55">
        <v>1</v>
      </c>
      <c r="N147" s="55">
        <f>O147</f>
        <v>3014785.7142857141</v>
      </c>
      <c r="O147" s="55">
        <f>P147/1.12</f>
        <v>3014785.7142857141</v>
      </c>
      <c r="P147" s="55">
        <f>281380*12</f>
        <v>3376560</v>
      </c>
      <c r="Q147" s="68" t="s">
        <v>508</v>
      </c>
      <c r="R147" s="51" t="s">
        <v>64</v>
      </c>
      <c r="S147" s="57" t="s">
        <v>65</v>
      </c>
      <c r="T147" s="51">
        <v>0</v>
      </c>
      <c r="U147" s="51" t="s">
        <v>509</v>
      </c>
      <c r="V147" s="51" t="s">
        <v>481</v>
      </c>
      <c r="Y147" s="58"/>
    </row>
    <row customFormat="1" ht="165" customHeight="1" r="148" s="6">
      <c r="A148" s="50">
        <v>115</v>
      </c>
      <c r="B148" s="51" t="s">
        <v>54</v>
      </c>
      <c r="C148" s="51" t="s">
        <v>55</v>
      </c>
      <c r="D148" s="52" t="s">
        <v>75</v>
      </c>
      <c r="E148" s="52" t="s">
        <v>76</v>
      </c>
      <c r="F148" s="52" t="s">
        <v>76</v>
      </c>
      <c r="G148" s="52" t="s">
        <v>77</v>
      </c>
      <c r="H148" s="52" t="s">
        <v>77</v>
      </c>
      <c r="I148" s="53" t="s">
        <v>510</v>
      </c>
      <c r="J148" s="54" t="s">
        <v>511</v>
      </c>
      <c r="K148" s="51" t="s">
        <v>61</v>
      </c>
      <c r="L148" s="51" t="s">
        <v>62</v>
      </c>
      <c r="M148" s="55">
        <v>1</v>
      </c>
      <c r="N148" s="55">
        <f>O148</f>
        <v>239249.99999999997</v>
      </c>
      <c r="O148" s="55">
        <f>P148/1.12</f>
        <v>239249.99999999997</v>
      </c>
      <c r="P148" s="55">
        <f>22330*12</f>
        <v>267960</v>
      </c>
      <c r="Q148" s="68" t="s">
        <v>508</v>
      </c>
      <c r="R148" s="51" t="s">
        <v>64</v>
      </c>
      <c r="S148" s="57" t="s">
        <v>65</v>
      </c>
      <c r="T148" s="51">
        <v>0</v>
      </c>
      <c r="U148" s="51" t="s">
        <v>509</v>
      </c>
      <c r="V148" s="51" t="s">
        <v>481</v>
      </c>
      <c r="Y148" s="58"/>
    </row>
    <row customFormat="1" ht="90" customHeight="1" r="149" s="72">
      <c r="A149" s="69">
        <v>116</v>
      </c>
      <c r="B149" s="111" t="s">
        <v>54</v>
      </c>
      <c r="C149" s="111" t="s">
        <v>55</v>
      </c>
      <c r="D149" s="121" t="s">
        <v>512</v>
      </c>
      <c r="E149" s="121" t="s">
        <v>513</v>
      </c>
      <c r="F149" s="121" t="s">
        <v>513</v>
      </c>
      <c r="G149" s="121" t="s">
        <v>514</v>
      </c>
      <c r="H149" s="121" t="s">
        <v>514</v>
      </c>
      <c r="I149" s="122" t="s">
        <v>515</v>
      </c>
      <c r="J149" s="123" t="s">
        <v>516</v>
      </c>
      <c r="K149" s="111" t="s">
        <v>100</v>
      </c>
      <c r="L149" s="111" t="s">
        <v>62</v>
      </c>
      <c r="M149" s="124">
        <v>1</v>
      </c>
      <c r="N149" s="117">
        <f>O149</f>
        <v>21110934.419642854</v>
      </c>
      <c r="O149" s="70">
        <f>P149/1.12</f>
        <v>21110934.419642854</v>
      </c>
      <c r="P149" s="70">
        <v>23644246.550000001</v>
      </c>
      <c r="Q149" s="71" t="s">
        <v>63</v>
      </c>
      <c r="R149" s="109" t="s">
        <v>479</v>
      </c>
      <c r="S149" s="71">
        <v>710000000</v>
      </c>
      <c r="T149" s="111">
        <v>0</v>
      </c>
      <c r="U149" s="71" t="s">
        <v>517</v>
      </c>
      <c r="V149" s="111" t="s">
        <v>481</v>
      </c>
      <c r="Y149" s="75"/>
    </row>
    <row customFormat="1" ht="165" customHeight="1" r="150" s="6">
      <c r="A150" s="84">
        <v>117</v>
      </c>
      <c r="B150" s="51" t="s">
        <v>54</v>
      </c>
      <c r="C150" s="51" t="s">
        <v>55</v>
      </c>
      <c r="D150" s="52" t="s">
        <v>80</v>
      </c>
      <c r="E150" s="52" t="s">
        <v>81</v>
      </c>
      <c r="F150" s="52" t="s">
        <v>82</v>
      </c>
      <c r="G150" s="52" t="s">
        <v>83</v>
      </c>
      <c r="H150" s="52" t="s">
        <v>84</v>
      </c>
      <c r="I150" s="54" t="s">
        <v>518</v>
      </c>
      <c r="J150" s="54" t="s">
        <v>519</v>
      </c>
      <c r="K150" s="51" t="s">
        <v>61</v>
      </c>
      <c r="L150" s="51" t="s">
        <v>62</v>
      </c>
      <c r="M150" s="55">
        <v>1</v>
      </c>
      <c r="N150" s="88">
        <f>O150</f>
        <v>418392.8571428571</v>
      </c>
      <c r="O150" s="88">
        <f>P150/1.12</f>
        <v>418392.8571428571</v>
      </c>
      <c r="P150" s="88">
        <v>468600</v>
      </c>
      <c r="Q150" s="89" t="s">
        <v>520</v>
      </c>
      <c r="R150" s="51" t="s">
        <v>64</v>
      </c>
      <c r="S150" s="57" t="s">
        <v>65</v>
      </c>
      <c r="T150" s="51">
        <v>0</v>
      </c>
      <c r="U150" s="51" t="s">
        <v>521</v>
      </c>
      <c r="V150" s="51" t="s">
        <v>481</v>
      </c>
      <c r="Y150" s="58"/>
    </row>
    <row customFormat="1" ht="120" customHeight="1" r="151" s="6">
      <c r="A151" s="114">
        <v>118</v>
      </c>
      <c r="B151" s="51" t="s">
        <v>54</v>
      </c>
      <c r="C151" s="51" t="s">
        <v>55</v>
      </c>
      <c r="D151" s="52" t="s">
        <v>80</v>
      </c>
      <c r="E151" s="52" t="s">
        <v>81</v>
      </c>
      <c r="F151" s="52" t="s">
        <v>82</v>
      </c>
      <c r="G151" s="52" t="s">
        <v>83</v>
      </c>
      <c r="H151" s="52" t="s">
        <v>84</v>
      </c>
      <c r="I151" s="53" t="s">
        <v>522</v>
      </c>
      <c r="J151" s="54" t="s">
        <v>523</v>
      </c>
      <c r="K151" s="51" t="s">
        <v>100</v>
      </c>
      <c r="L151" s="51" t="s">
        <v>62</v>
      </c>
      <c r="M151" s="55">
        <v>1</v>
      </c>
      <c r="N151" s="126">
        <f>O151</f>
        <v>19944910.357142858</v>
      </c>
      <c r="O151" s="126">
        <f>P151/1.12</f>
        <v>19944910.357142858</v>
      </c>
      <c r="P151" s="126">
        <v>22338299.600000001</v>
      </c>
      <c r="Q151" s="57" t="s">
        <v>63</v>
      </c>
      <c r="R151" s="51" t="s">
        <v>64</v>
      </c>
      <c r="S151" s="57" t="s">
        <v>65</v>
      </c>
      <c r="T151" s="51">
        <v>0</v>
      </c>
      <c r="U151" s="51" t="s">
        <v>524</v>
      </c>
      <c r="V151" s="51" t="s">
        <v>481</v>
      </c>
      <c r="Y151" s="58"/>
    </row>
    <row customFormat="1" ht="327.75" customHeight="1" r="152" s="127">
      <c r="A152" s="63">
        <v>119</v>
      </c>
      <c r="B152" s="63" t="s">
        <v>54</v>
      </c>
      <c r="C152" s="63" t="s">
        <v>55</v>
      </c>
      <c r="D152" s="99" t="s">
        <v>80</v>
      </c>
      <c r="E152" s="99" t="s">
        <v>81</v>
      </c>
      <c r="F152" s="99" t="s">
        <v>82</v>
      </c>
      <c r="G152" s="99" t="s">
        <v>90</v>
      </c>
      <c r="H152" s="99" t="s">
        <v>84</v>
      </c>
      <c r="I152" s="101" t="s">
        <v>525</v>
      </c>
      <c r="J152" s="101" t="s">
        <v>526</v>
      </c>
      <c r="K152" s="63" t="s">
        <v>100</v>
      </c>
      <c r="L152" s="63" t="s">
        <v>62</v>
      </c>
      <c r="M152" s="102">
        <v>1</v>
      </c>
      <c r="N152" s="102" t="s">
        <v>218</v>
      </c>
      <c r="O152" s="102" t="s">
        <v>218</v>
      </c>
      <c r="P152" s="102" t="s">
        <v>218</v>
      </c>
      <c r="Q152" s="102" t="s">
        <v>218</v>
      </c>
      <c r="R152" s="102" t="s">
        <v>218</v>
      </c>
      <c r="S152" s="102" t="s">
        <v>218</v>
      </c>
      <c r="T152" s="102" t="s">
        <v>218</v>
      </c>
      <c r="U152" s="64" t="s">
        <v>527</v>
      </c>
      <c r="V152" s="63" t="s">
        <v>481</v>
      </c>
      <c r="Y152" s="128"/>
    </row>
    <row customFormat="1" ht="75" customHeight="1" r="153" s="76">
      <c r="A153" s="65">
        <v>120</v>
      </c>
      <c r="B153" s="111" t="s">
        <v>54</v>
      </c>
      <c r="C153" s="111" t="s">
        <v>55</v>
      </c>
      <c r="D153" s="121" t="s">
        <v>528</v>
      </c>
      <c r="E153" s="121" t="s">
        <v>529</v>
      </c>
      <c r="F153" s="121" t="s">
        <v>530</v>
      </c>
      <c r="G153" s="121" t="s">
        <v>531</v>
      </c>
      <c r="H153" s="121" t="s">
        <v>532</v>
      </c>
      <c r="I153" s="122" t="s">
        <v>533</v>
      </c>
      <c r="J153" s="123" t="s">
        <v>534</v>
      </c>
      <c r="K153" s="111" t="s">
        <v>61</v>
      </c>
      <c r="L153" s="111" t="s">
        <v>62</v>
      </c>
      <c r="M153" s="124">
        <v>1</v>
      </c>
      <c r="N153" s="124">
        <f>O153</f>
        <v>5812.3928571428569</v>
      </c>
      <c r="O153" s="124">
        <f>P153/1.1200000000000001</f>
        <v>5812.3928571428569</v>
      </c>
      <c r="P153" s="124">
        <v>6509.8800000000001</v>
      </c>
      <c r="Q153" s="62" t="s">
        <v>535</v>
      </c>
      <c r="R153" s="111" t="s">
        <v>64</v>
      </c>
      <c r="S153" s="71" t="s">
        <v>65</v>
      </c>
      <c r="T153" s="111">
        <v>0</v>
      </c>
      <c r="U153" s="71" t="s">
        <v>536</v>
      </c>
      <c r="V153" s="111" t="s">
        <v>481</v>
      </c>
    </row>
    <row customFormat="1" ht="75" customHeight="1" r="154" s="76">
      <c r="A154" s="65">
        <v>121</v>
      </c>
      <c r="B154" s="51" t="s">
        <v>54</v>
      </c>
      <c r="C154" s="51" t="s">
        <v>55</v>
      </c>
      <c r="D154" s="52" t="s">
        <v>528</v>
      </c>
      <c r="E154" s="52" t="s">
        <v>529</v>
      </c>
      <c r="F154" s="52" t="s">
        <v>530</v>
      </c>
      <c r="G154" s="52" t="s">
        <v>531</v>
      </c>
      <c r="H154" s="52" t="s">
        <v>532</v>
      </c>
      <c r="I154" s="53" t="s">
        <v>537</v>
      </c>
      <c r="J154" s="54" t="s">
        <v>538</v>
      </c>
      <c r="K154" s="51" t="s">
        <v>61</v>
      </c>
      <c r="L154" s="51" t="s">
        <v>62</v>
      </c>
      <c r="M154" s="55">
        <v>1</v>
      </c>
      <c r="N154" s="55">
        <f>O154</f>
        <v>133928.57142857142</v>
      </c>
      <c r="O154" s="55">
        <f>P154/1.1200000000000001</f>
        <v>133928.57142857142</v>
      </c>
      <c r="P154" s="55">
        <v>150000</v>
      </c>
      <c r="Q154" s="57" t="s">
        <v>504</v>
      </c>
      <c r="R154" s="65" t="s">
        <v>539</v>
      </c>
      <c r="S154" s="57" t="s">
        <v>65</v>
      </c>
      <c r="T154" s="51">
        <v>0</v>
      </c>
      <c r="U154" s="51" t="s">
        <v>540</v>
      </c>
      <c r="V154" s="51" t="s">
        <v>481</v>
      </c>
    </row>
    <row customFormat="1" ht="120" customHeight="1" r="155" s="6">
      <c r="A155" s="114">
        <v>122</v>
      </c>
      <c r="B155" s="51" t="s">
        <v>54</v>
      </c>
      <c r="C155" s="51" t="s">
        <v>55</v>
      </c>
      <c r="D155" s="52" t="s">
        <v>80</v>
      </c>
      <c r="E155" s="52" t="s">
        <v>541</v>
      </c>
      <c r="F155" s="52" t="s">
        <v>82</v>
      </c>
      <c r="G155" s="52" t="s">
        <v>83</v>
      </c>
      <c r="H155" s="52" t="s">
        <v>84</v>
      </c>
      <c r="I155" s="53" t="s">
        <v>542</v>
      </c>
      <c r="J155" s="54" t="s">
        <v>543</v>
      </c>
      <c r="K155" s="51" t="s">
        <v>100</v>
      </c>
      <c r="L155" s="51" t="s">
        <v>62</v>
      </c>
      <c r="M155" s="55">
        <v>1</v>
      </c>
      <c r="N155" s="126">
        <f>O155</f>
        <v>7195892.8571428563</v>
      </c>
      <c r="O155" s="126">
        <f>P155/1.12</f>
        <v>7195892.8571428563</v>
      </c>
      <c r="P155" s="126">
        <v>8059400</v>
      </c>
      <c r="Q155" s="115" t="s">
        <v>520</v>
      </c>
      <c r="R155" s="51" t="s">
        <v>64</v>
      </c>
      <c r="S155" s="57" t="s">
        <v>65</v>
      </c>
      <c r="T155" s="51">
        <v>0</v>
      </c>
      <c r="U155" s="51" t="s">
        <v>544</v>
      </c>
      <c r="V155" s="51" t="s">
        <v>481</v>
      </c>
      <c r="Y155" s="58"/>
    </row>
    <row customFormat="1" ht="165" customHeight="1" r="156" s="6">
      <c r="A156" s="63">
        <v>123</v>
      </c>
      <c r="B156" s="51" t="s">
        <v>54</v>
      </c>
      <c r="C156" s="51" t="s">
        <v>55</v>
      </c>
      <c r="D156" s="52" t="s">
        <v>545</v>
      </c>
      <c r="E156" s="52" t="s">
        <v>546</v>
      </c>
      <c r="F156" s="52" t="s">
        <v>547</v>
      </c>
      <c r="G156" s="52" t="s">
        <v>548</v>
      </c>
      <c r="H156" s="52" t="s">
        <v>549</v>
      </c>
      <c r="I156" s="54" t="s">
        <v>550</v>
      </c>
      <c r="J156" s="54" t="s">
        <v>551</v>
      </c>
      <c r="K156" s="51" t="s">
        <v>61</v>
      </c>
      <c r="L156" s="51" t="s">
        <v>62</v>
      </c>
      <c r="M156" s="55">
        <v>1</v>
      </c>
      <c r="N156" s="55">
        <f>O156</f>
        <v>1785713.5714285711</v>
      </c>
      <c r="O156" s="55">
        <f>P156/1.12</f>
        <v>1785713.5714285711</v>
      </c>
      <c r="P156" s="55">
        <v>1999999.2</v>
      </c>
      <c r="Q156" s="64" t="s">
        <v>552</v>
      </c>
      <c r="R156" s="51" t="s">
        <v>64</v>
      </c>
      <c r="S156" s="57" t="s">
        <v>65</v>
      </c>
      <c r="T156" s="51">
        <v>0</v>
      </c>
      <c r="U156" s="51" t="s">
        <v>553</v>
      </c>
      <c r="V156" s="51" t="s">
        <v>481</v>
      </c>
      <c r="Y156" s="58"/>
    </row>
    <row customFormat="1" ht="90" customHeight="1" r="157" s="6">
      <c r="A157" s="114">
        <v>124</v>
      </c>
      <c r="B157" s="51" t="s">
        <v>54</v>
      </c>
      <c r="C157" s="51" t="s">
        <v>55</v>
      </c>
      <c r="D157" s="52" t="s">
        <v>554</v>
      </c>
      <c r="E157" s="52" t="s">
        <v>555</v>
      </c>
      <c r="F157" s="52" t="s">
        <v>556</v>
      </c>
      <c r="G157" s="52" t="s">
        <v>555</v>
      </c>
      <c r="H157" s="52" t="s">
        <v>556</v>
      </c>
      <c r="I157" s="53" t="s">
        <v>557</v>
      </c>
      <c r="J157" s="54" t="s">
        <v>558</v>
      </c>
      <c r="K157" s="51" t="s">
        <v>100</v>
      </c>
      <c r="L157" s="51" t="s">
        <v>62</v>
      </c>
      <c r="M157" s="55">
        <v>1</v>
      </c>
      <c r="N157" s="55">
        <f>O157</f>
        <v>24835464.285714284</v>
      </c>
      <c r="O157" s="55">
        <f>P157/1.12</f>
        <v>24835464.285714284</v>
      </c>
      <c r="P157" s="55">
        <v>27815720</v>
      </c>
      <c r="Q157" s="115" t="s">
        <v>520</v>
      </c>
      <c r="R157" s="51" t="s">
        <v>64</v>
      </c>
      <c r="S157" s="57" t="s">
        <v>65</v>
      </c>
      <c r="T157" s="51">
        <v>0</v>
      </c>
      <c r="U157" s="51" t="s">
        <v>490</v>
      </c>
      <c r="V157" s="51" t="s">
        <v>481</v>
      </c>
      <c r="Y157" s="58"/>
    </row>
    <row customFormat="1" ht="165" customHeight="1" r="158" s="127">
      <c r="A158" s="63">
        <v>125</v>
      </c>
      <c r="B158" s="63" t="s">
        <v>54</v>
      </c>
      <c r="C158" s="63" t="s">
        <v>55</v>
      </c>
      <c r="D158" s="99" t="s">
        <v>545</v>
      </c>
      <c r="E158" s="99" t="s">
        <v>546</v>
      </c>
      <c r="F158" s="99" t="s">
        <v>547</v>
      </c>
      <c r="G158" s="99" t="s">
        <v>548</v>
      </c>
      <c r="H158" s="99" t="s">
        <v>549</v>
      </c>
      <c r="I158" s="101" t="s">
        <v>559</v>
      </c>
      <c r="J158" s="101" t="s">
        <v>560</v>
      </c>
      <c r="K158" s="63" t="s">
        <v>100</v>
      </c>
      <c r="L158" s="63" t="s">
        <v>62</v>
      </c>
      <c r="M158" s="102">
        <v>1</v>
      </c>
      <c r="N158" s="102" t="s">
        <v>218</v>
      </c>
      <c r="O158" s="102" t="s">
        <v>218</v>
      </c>
      <c r="P158" s="102" t="s">
        <v>218</v>
      </c>
      <c r="Q158" s="102" t="s">
        <v>218</v>
      </c>
      <c r="R158" s="102" t="s">
        <v>218</v>
      </c>
      <c r="S158" s="102" t="s">
        <v>218</v>
      </c>
      <c r="T158" s="102" t="s">
        <v>218</v>
      </c>
      <c r="U158" s="64" t="s">
        <v>527</v>
      </c>
      <c r="V158" s="63" t="s">
        <v>481</v>
      </c>
      <c r="Y158" s="128"/>
    </row>
    <row customFormat="1" ht="90" customHeight="1" r="159" s="4">
      <c r="A159" s="65">
        <v>126</v>
      </c>
      <c r="B159" s="51" t="s">
        <v>54</v>
      </c>
      <c r="C159" s="51" t="s">
        <v>55</v>
      </c>
      <c r="D159" s="52" t="s">
        <v>554</v>
      </c>
      <c r="E159" s="52" t="s">
        <v>555</v>
      </c>
      <c r="F159" s="52" t="s">
        <v>556</v>
      </c>
      <c r="G159" s="52" t="s">
        <v>555</v>
      </c>
      <c r="H159" s="52" t="s">
        <v>556</v>
      </c>
      <c r="I159" s="53" t="s">
        <v>561</v>
      </c>
      <c r="J159" s="54" t="s">
        <v>562</v>
      </c>
      <c r="K159" s="51" t="s">
        <v>100</v>
      </c>
      <c r="L159" s="51" t="s">
        <v>62</v>
      </c>
      <c r="M159" s="55">
        <v>1</v>
      </c>
      <c r="N159" s="55">
        <f>O159</f>
        <v>35714285.678571425</v>
      </c>
      <c r="O159" s="55">
        <f>P159/1.1200000000000001</f>
        <v>35714285.678571425</v>
      </c>
      <c r="P159" s="55">
        <v>39999999.960000001</v>
      </c>
      <c r="Q159" s="62" t="s">
        <v>563</v>
      </c>
      <c r="R159" s="51" t="s">
        <v>64</v>
      </c>
      <c r="S159" s="57" t="s">
        <v>65</v>
      </c>
      <c r="T159" s="51">
        <v>0</v>
      </c>
      <c r="U159" s="71" t="s">
        <v>536</v>
      </c>
      <c r="V159" s="51" t="s">
        <v>481</v>
      </c>
    </row>
    <row customFormat="1" ht="75" customHeight="1" r="160" s="72">
      <c r="A160" s="69">
        <v>127</v>
      </c>
      <c r="B160" s="111" t="s">
        <v>54</v>
      </c>
      <c r="C160" s="111" t="s">
        <v>134</v>
      </c>
      <c r="D160" s="121" t="s">
        <v>564</v>
      </c>
      <c r="E160" s="121" t="s">
        <v>565</v>
      </c>
      <c r="F160" s="121" t="s">
        <v>565</v>
      </c>
      <c r="G160" s="121" t="s">
        <v>566</v>
      </c>
      <c r="H160" s="121" t="s">
        <v>566</v>
      </c>
      <c r="I160" s="122" t="s">
        <v>567</v>
      </c>
      <c r="J160" s="123" t="s">
        <v>568</v>
      </c>
      <c r="K160" s="111" t="s">
        <v>61</v>
      </c>
      <c r="L160" s="111" t="s">
        <v>183</v>
      </c>
      <c r="M160" s="124">
        <v>20</v>
      </c>
      <c r="N160" s="124">
        <f>O160/M160</f>
        <v>40178.571428571428</v>
      </c>
      <c r="O160" s="124">
        <f>P160/1.12</f>
        <v>803571.42857142852</v>
      </c>
      <c r="P160" s="124">
        <v>900000</v>
      </c>
      <c r="Q160" s="125" t="s">
        <v>535</v>
      </c>
      <c r="R160" s="111" t="s">
        <v>569</v>
      </c>
      <c r="S160" s="71" t="s">
        <v>65</v>
      </c>
      <c r="T160" s="111">
        <v>0</v>
      </c>
      <c r="U160" s="71" t="s">
        <v>505</v>
      </c>
      <c r="V160" s="129" t="s">
        <v>481</v>
      </c>
      <c r="Y160" s="75"/>
    </row>
    <row ht="75" customHeight="1" r="161">
      <c r="A161" s="65">
        <v>128</v>
      </c>
      <c r="B161" s="111" t="s">
        <v>54</v>
      </c>
      <c r="C161" s="111" t="s">
        <v>134</v>
      </c>
      <c r="D161" s="121" t="s">
        <v>570</v>
      </c>
      <c r="E161" s="121" t="s">
        <v>571</v>
      </c>
      <c r="F161" s="121" t="s">
        <v>572</v>
      </c>
      <c r="G161" s="121" t="s">
        <v>573</v>
      </c>
      <c r="H161" s="121" t="s">
        <v>574</v>
      </c>
      <c r="I161" s="122" t="s">
        <v>575</v>
      </c>
      <c r="J161" s="123" t="s">
        <v>576</v>
      </c>
      <c r="K161" s="111" t="s">
        <v>61</v>
      </c>
      <c r="L161" s="111" t="s">
        <v>183</v>
      </c>
      <c r="M161" s="124">
        <v>3</v>
      </c>
      <c r="N161" s="124">
        <f>O161/M161</f>
        <v>50000</v>
      </c>
      <c r="O161" s="124">
        <f>P161/1.12</f>
        <v>150000</v>
      </c>
      <c r="P161" s="124">
        <v>168000</v>
      </c>
      <c r="Q161" s="62" t="s">
        <v>535</v>
      </c>
      <c r="R161" s="111" t="s">
        <v>569</v>
      </c>
      <c r="S161" s="71" t="s">
        <v>65</v>
      </c>
      <c r="T161" s="111">
        <v>0</v>
      </c>
      <c r="U161" s="71" t="s">
        <v>536</v>
      </c>
      <c r="V161" s="129" t="s">
        <v>481</v>
      </c>
    </row>
    <row customFormat="1" ht="94.5" customHeight="1" r="162" s="130">
      <c r="A162" s="65">
        <v>129</v>
      </c>
      <c r="B162" s="111" t="s">
        <v>54</v>
      </c>
      <c r="C162" s="111" t="s">
        <v>134</v>
      </c>
      <c r="D162" s="121" t="s">
        <v>577</v>
      </c>
      <c r="E162" s="121" t="s">
        <v>578</v>
      </c>
      <c r="F162" s="121" t="s">
        <v>578</v>
      </c>
      <c r="G162" s="121" t="s">
        <v>579</v>
      </c>
      <c r="H162" s="121" t="s">
        <v>580</v>
      </c>
      <c r="I162" s="122" t="s">
        <v>581</v>
      </c>
      <c r="J162" s="123" t="s">
        <v>581</v>
      </c>
      <c r="K162" s="111" t="s">
        <v>100</v>
      </c>
      <c r="L162" s="111" t="s">
        <v>183</v>
      </c>
      <c r="M162" s="124">
        <v>3</v>
      </c>
      <c r="N162" s="124">
        <f>O162/M162</f>
        <v>571428.57142857136</v>
      </c>
      <c r="O162" s="124">
        <f>P162/1.12</f>
        <v>1714285.7142857141</v>
      </c>
      <c r="P162" s="124">
        <v>1920000</v>
      </c>
      <c r="Q162" s="62" t="s">
        <v>535</v>
      </c>
      <c r="R162" s="111" t="s">
        <v>582</v>
      </c>
      <c r="S162" s="71">
        <v>710000000</v>
      </c>
      <c r="T162" s="111">
        <v>0</v>
      </c>
      <c r="U162" s="71" t="s">
        <v>536</v>
      </c>
      <c r="V162" s="111" t="s">
        <v>481</v>
      </c>
    </row>
    <row customFormat="1" ht="75" customHeight="1" r="163" s="76">
      <c r="A163" s="69">
        <v>130</v>
      </c>
      <c r="B163" s="111" t="s">
        <v>54</v>
      </c>
      <c r="C163" s="111" t="s">
        <v>134</v>
      </c>
      <c r="D163" s="121" t="s">
        <v>583</v>
      </c>
      <c r="E163" s="121" t="s">
        <v>584</v>
      </c>
      <c r="F163" s="121" t="s">
        <v>585</v>
      </c>
      <c r="G163" s="121" t="s">
        <v>586</v>
      </c>
      <c r="H163" s="121" t="s">
        <v>587</v>
      </c>
      <c r="I163" s="122" t="s">
        <v>588</v>
      </c>
      <c r="J163" s="123" t="s">
        <v>589</v>
      </c>
      <c r="K163" s="111" t="s">
        <v>100</v>
      </c>
      <c r="L163" s="111" t="s">
        <v>183</v>
      </c>
      <c r="M163" s="124">
        <v>10</v>
      </c>
      <c r="N163" s="70">
        <f>O163/M163</f>
        <v>185883.92857142855</v>
      </c>
      <c r="O163" s="70">
        <f>P163/1.12</f>
        <v>1858839.2857142854</v>
      </c>
      <c r="P163" s="70">
        <f>8120000-6038100</f>
        <v>2081900</v>
      </c>
      <c r="Q163" s="125" t="s">
        <v>563</v>
      </c>
      <c r="R163" s="111" t="s">
        <v>569</v>
      </c>
      <c r="S163" s="71" t="s">
        <v>65</v>
      </c>
      <c r="T163" s="111">
        <v>0</v>
      </c>
      <c r="U163" s="71" t="s">
        <v>590</v>
      </c>
      <c r="V163" s="111" t="s">
        <v>481</v>
      </c>
    </row>
    <row customFormat="1" ht="75" customHeight="1" r="164" s="76">
      <c r="A164" s="69">
        <v>131</v>
      </c>
      <c r="B164" s="111" t="s">
        <v>54</v>
      </c>
      <c r="C164" s="111" t="s">
        <v>134</v>
      </c>
      <c r="D164" s="121" t="s">
        <v>583</v>
      </c>
      <c r="E164" s="121" t="s">
        <v>584</v>
      </c>
      <c r="F164" s="121" t="s">
        <v>585</v>
      </c>
      <c r="G164" s="121" t="s">
        <v>591</v>
      </c>
      <c r="H164" s="121" t="s">
        <v>587</v>
      </c>
      <c r="I164" s="122" t="s">
        <v>592</v>
      </c>
      <c r="J164" s="123" t="s">
        <v>593</v>
      </c>
      <c r="K164" s="111" t="s">
        <v>100</v>
      </c>
      <c r="L164" s="111" t="s">
        <v>275</v>
      </c>
      <c r="M164" s="124">
        <v>1</v>
      </c>
      <c r="N164" s="124">
        <f>2000000/1.1200000000000001</f>
        <v>1785714.2857142854</v>
      </c>
      <c r="O164" s="124">
        <f>M164*N164</f>
        <v>1785714.2857142854</v>
      </c>
      <c r="P164" s="124">
        <f>M164*N164*1.1200000000000001</f>
        <v>2000000</v>
      </c>
      <c r="Q164" s="125" t="s">
        <v>563</v>
      </c>
      <c r="R164" s="111" t="s">
        <v>569</v>
      </c>
      <c r="S164" s="71" t="s">
        <v>65</v>
      </c>
      <c r="T164" s="111">
        <v>0</v>
      </c>
      <c r="U164" s="71" t="s">
        <v>505</v>
      </c>
      <c r="V164" s="111" t="s">
        <v>481</v>
      </c>
    </row>
    <row customFormat="1" ht="112.5" customHeight="1" r="165" s="6">
      <c r="A165" s="63">
        <v>132</v>
      </c>
      <c r="B165" s="51" t="s">
        <v>54</v>
      </c>
      <c r="C165" s="51" t="s">
        <v>55</v>
      </c>
      <c r="D165" s="52" t="s">
        <v>594</v>
      </c>
      <c r="E165" s="52" t="s">
        <v>595</v>
      </c>
      <c r="F165" s="52" t="s">
        <v>595</v>
      </c>
      <c r="G165" s="52" t="s">
        <v>596</v>
      </c>
      <c r="H165" s="52" t="s">
        <v>596</v>
      </c>
      <c r="I165" s="53" t="s">
        <v>597</v>
      </c>
      <c r="J165" s="54" t="s">
        <v>598</v>
      </c>
      <c r="K165" s="51" t="s">
        <v>100</v>
      </c>
      <c r="L165" s="51" t="s">
        <v>62</v>
      </c>
      <c r="M165" s="55">
        <v>1</v>
      </c>
      <c r="N165" s="102">
        <f>O165</f>
        <v>6921249.9999999991</v>
      </c>
      <c r="O165" s="102">
        <f>P165/1.1200000000000001</f>
        <v>6921249.9999999991</v>
      </c>
      <c r="P165" s="102">
        <f>13179000-5427200</f>
        <v>7751800</v>
      </c>
      <c r="Q165" s="57" t="s">
        <v>520</v>
      </c>
      <c r="R165" s="51" t="s">
        <v>64</v>
      </c>
      <c r="S165" s="57" t="s">
        <v>65</v>
      </c>
      <c r="T165" s="51">
        <v>0</v>
      </c>
      <c r="U165" s="51" t="s">
        <v>599</v>
      </c>
      <c r="V165" s="51" t="s">
        <v>481</v>
      </c>
      <c r="Y165" s="58"/>
    </row>
    <row customFormat="1" ht="137.25" customHeight="1" r="166" s="6">
      <c r="A166" s="51">
        <v>133</v>
      </c>
      <c r="B166" s="51" t="s">
        <v>54</v>
      </c>
      <c r="C166" s="51" t="s">
        <v>55</v>
      </c>
      <c r="D166" s="52" t="s">
        <v>600</v>
      </c>
      <c r="E166" s="52" t="s">
        <v>601</v>
      </c>
      <c r="F166" s="52" t="s">
        <v>601</v>
      </c>
      <c r="G166" s="52" t="s">
        <v>602</v>
      </c>
      <c r="H166" s="52" t="s">
        <v>602</v>
      </c>
      <c r="I166" s="53" t="s">
        <v>603</v>
      </c>
      <c r="J166" s="54" t="s">
        <v>604</v>
      </c>
      <c r="K166" s="51" t="s">
        <v>100</v>
      </c>
      <c r="L166" s="51" t="s">
        <v>62</v>
      </c>
      <c r="M166" s="55">
        <v>1</v>
      </c>
      <c r="N166" s="55">
        <f>O166</f>
        <v>89285713.928571418</v>
      </c>
      <c r="O166" s="55">
        <f>P166/1.1200000000000001</f>
        <v>89285713.928571418</v>
      </c>
      <c r="P166" s="55">
        <v>99999999.599999994</v>
      </c>
      <c r="Q166" s="57" t="s">
        <v>605</v>
      </c>
      <c r="R166" s="51" t="s">
        <v>64</v>
      </c>
      <c r="S166" s="57" t="s">
        <v>65</v>
      </c>
      <c r="T166" s="51">
        <v>0</v>
      </c>
      <c r="U166" s="51"/>
      <c r="V166" s="51" t="s">
        <v>481</v>
      </c>
      <c r="Y166" s="58"/>
    </row>
    <row customFormat="1" ht="85.5" customHeight="1" r="167" s="6">
      <c r="A167" s="114">
        <v>134</v>
      </c>
      <c r="B167" s="51" t="s">
        <v>54</v>
      </c>
      <c r="C167" s="51" t="s">
        <v>134</v>
      </c>
      <c r="D167" s="52" t="s">
        <v>583</v>
      </c>
      <c r="E167" s="52" t="s">
        <v>584</v>
      </c>
      <c r="F167" s="52" t="s">
        <v>585</v>
      </c>
      <c r="G167" s="52" t="s">
        <v>591</v>
      </c>
      <c r="H167" s="52" t="s">
        <v>587</v>
      </c>
      <c r="I167" s="54" t="s">
        <v>606</v>
      </c>
      <c r="J167" s="54" t="s">
        <v>607</v>
      </c>
      <c r="K167" s="51" t="s">
        <v>608</v>
      </c>
      <c r="L167" s="51" t="s">
        <v>183</v>
      </c>
      <c r="M167" s="55">
        <v>1</v>
      </c>
      <c r="N167" s="55">
        <f>O167</f>
        <v>191964.28571428571</v>
      </c>
      <c r="O167" s="55">
        <f>P167/1.1200000000000001</f>
        <v>191964.28571428571</v>
      </c>
      <c r="P167" s="55">
        <v>215000</v>
      </c>
      <c r="Q167" s="115" t="s">
        <v>520</v>
      </c>
      <c r="R167" s="51" t="s">
        <v>609</v>
      </c>
      <c r="S167" s="57" t="s">
        <v>65</v>
      </c>
      <c r="T167" s="51">
        <v>0</v>
      </c>
      <c r="U167" s="51" t="s">
        <v>490</v>
      </c>
      <c r="V167" s="51" t="s">
        <v>481</v>
      </c>
      <c r="Y167" s="58"/>
    </row>
    <row customFormat="1" ht="85.5" customHeight="1" r="168" s="6">
      <c r="A168" s="114">
        <v>135</v>
      </c>
      <c r="B168" s="51" t="s">
        <v>54</v>
      </c>
      <c r="C168" s="51" t="s">
        <v>134</v>
      </c>
      <c r="D168" s="52" t="s">
        <v>583</v>
      </c>
      <c r="E168" s="52" t="s">
        <v>584</v>
      </c>
      <c r="F168" s="52" t="s">
        <v>585</v>
      </c>
      <c r="G168" s="52" t="s">
        <v>591</v>
      </c>
      <c r="H168" s="52" t="s">
        <v>587</v>
      </c>
      <c r="I168" s="54" t="s">
        <v>610</v>
      </c>
      <c r="J168" s="54" t="s">
        <v>611</v>
      </c>
      <c r="K168" s="51" t="s">
        <v>608</v>
      </c>
      <c r="L168" s="51" t="s">
        <v>183</v>
      </c>
      <c r="M168" s="55">
        <v>1</v>
      </c>
      <c r="N168" s="55">
        <f>O168</f>
        <v>205357.14285714284</v>
      </c>
      <c r="O168" s="55">
        <f>P168/1.1200000000000001</f>
        <v>205357.14285714284</v>
      </c>
      <c r="P168" s="55">
        <v>230000</v>
      </c>
      <c r="Q168" s="115" t="s">
        <v>520</v>
      </c>
      <c r="R168" s="51" t="s">
        <v>609</v>
      </c>
      <c r="S168" s="57" t="s">
        <v>65</v>
      </c>
      <c r="T168" s="51">
        <v>0</v>
      </c>
      <c r="U168" s="51" t="s">
        <v>490</v>
      </c>
      <c r="V168" s="51" t="s">
        <v>481</v>
      </c>
      <c r="Y168" s="58"/>
    </row>
    <row customFormat="1" ht="176.25" customHeight="1" r="169" s="6">
      <c r="A169" s="84">
        <v>136</v>
      </c>
      <c r="B169" s="51" t="s">
        <v>54</v>
      </c>
      <c r="C169" s="51" t="s">
        <v>134</v>
      </c>
      <c r="D169" s="52" t="s">
        <v>612</v>
      </c>
      <c r="E169" s="52" t="s">
        <v>613</v>
      </c>
      <c r="F169" s="52" t="s">
        <v>613</v>
      </c>
      <c r="G169" s="52" t="s">
        <v>614</v>
      </c>
      <c r="H169" s="52" t="s">
        <v>614</v>
      </c>
      <c r="I169" s="53" t="s">
        <v>615</v>
      </c>
      <c r="J169" s="54" t="s">
        <v>616</v>
      </c>
      <c r="K169" s="51" t="s">
        <v>61</v>
      </c>
      <c r="L169" s="51" t="s">
        <v>183</v>
      </c>
      <c r="M169" s="55">
        <v>4</v>
      </c>
      <c r="N169" s="88">
        <f>8000/1.1200000000000001</f>
        <v>7142.8571428571422</v>
      </c>
      <c r="O169" s="88">
        <f>M169*N169</f>
        <v>28571.428571428569</v>
      </c>
      <c r="P169" s="88">
        <v>32000</v>
      </c>
      <c r="Q169" s="89" t="s">
        <v>520</v>
      </c>
      <c r="R169" s="51" t="s">
        <v>569</v>
      </c>
      <c r="S169" s="57" t="s">
        <v>65</v>
      </c>
      <c r="T169" s="51">
        <v>0</v>
      </c>
      <c r="U169" s="67" t="s">
        <v>617</v>
      </c>
      <c r="V169" s="51" t="s">
        <v>481</v>
      </c>
      <c r="Y169" s="58"/>
    </row>
    <row customFormat="1" ht="141" customHeight="1" r="170" s="6">
      <c r="A170" s="50">
        <v>137</v>
      </c>
      <c r="B170" s="51" t="s">
        <v>54</v>
      </c>
      <c r="C170" s="51" t="s">
        <v>55</v>
      </c>
      <c r="D170" s="52" t="s">
        <v>554</v>
      </c>
      <c r="E170" s="52" t="s">
        <v>555</v>
      </c>
      <c r="F170" s="52" t="s">
        <v>556</v>
      </c>
      <c r="G170" s="52" t="s">
        <v>555</v>
      </c>
      <c r="H170" s="52" t="s">
        <v>556</v>
      </c>
      <c r="I170" s="53" t="s">
        <v>618</v>
      </c>
      <c r="J170" s="54" t="s">
        <v>619</v>
      </c>
      <c r="K170" s="51" t="s">
        <v>100</v>
      </c>
      <c r="L170" s="51" t="s">
        <v>62</v>
      </c>
      <c r="M170" s="55">
        <v>1</v>
      </c>
      <c r="N170" s="56">
        <f>O170</f>
        <v>7440475.8928571418</v>
      </c>
      <c r="O170" s="56">
        <f>P170/1.1200000000000001</f>
        <v>7440475.8928571418</v>
      </c>
      <c r="P170" s="56">
        <v>8333333</v>
      </c>
      <c r="Q170" s="68" t="s">
        <v>508</v>
      </c>
      <c r="R170" s="51" t="s">
        <v>64</v>
      </c>
      <c r="S170" s="57" t="s">
        <v>65</v>
      </c>
      <c r="T170" s="51">
        <v>0</v>
      </c>
      <c r="U170" s="51" t="s">
        <v>620</v>
      </c>
      <c r="V170" s="51" t="s">
        <v>481</v>
      </c>
      <c r="Y170" s="58"/>
    </row>
    <row customFormat="1" ht="119.25" customHeight="1" r="171" s="103">
      <c r="A171" s="65">
        <v>138</v>
      </c>
      <c r="B171" s="51" t="s">
        <v>54</v>
      </c>
      <c r="C171" s="51" t="s">
        <v>55</v>
      </c>
      <c r="D171" s="52" t="s">
        <v>75</v>
      </c>
      <c r="E171" s="52" t="s">
        <v>76</v>
      </c>
      <c r="F171" s="52" t="s">
        <v>76</v>
      </c>
      <c r="G171" s="52" t="s">
        <v>77</v>
      </c>
      <c r="H171" s="52" t="s">
        <v>77</v>
      </c>
      <c r="I171" s="53" t="s">
        <v>621</v>
      </c>
      <c r="J171" s="54" t="s">
        <v>621</v>
      </c>
      <c r="K171" s="51" t="s">
        <v>61</v>
      </c>
      <c r="L171" s="51" t="s">
        <v>62</v>
      </c>
      <c r="M171" s="55">
        <v>1</v>
      </c>
      <c r="N171" s="66">
        <f>O171</f>
        <v>4699188</v>
      </c>
      <c r="O171" s="66">
        <f>P171</f>
        <v>4699188</v>
      </c>
      <c r="P171" s="66">
        <f>7699188-3000000</f>
        <v>4699188</v>
      </c>
      <c r="Q171" s="57" t="s">
        <v>63</v>
      </c>
      <c r="R171" s="51" t="s">
        <v>622</v>
      </c>
      <c r="S171" s="57" t="s">
        <v>65</v>
      </c>
      <c r="T171" s="51">
        <v>100</v>
      </c>
      <c r="U171" s="51" t="s">
        <v>623</v>
      </c>
      <c r="V171" s="51" t="s">
        <v>624</v>
      </c>
      <c r="W171" s="104"/>
      <c r="X171" s="103"/>
      <c r="Y171" s="105"/>
    </row>
    <row customFormat="1" ht="216.75" customHeight="1" r="172" s="6">
      <c r="A172" s="51">
        <v>139</v>
      </c>
      <c r="B172" s="51" t="s">
        <v>54</v>
      </c>
      <c r="C172" s="51" t="s">
        <v>55</v>
      </c>
      <c r="D172" s="52" t="s">
        <v>75</v>
      </c>
      <c r="E172" s="52" t="s">
        <v>76</v>
      </c>
      <c r="F172" s="52" t="s">
        <v>76</v>
      </c>
      <c r="G172" s="52" t="s">
        <v>77</v>
      </c>
      <c r="H172" s="52" t="s">
        <v>77</v>
      </c>
      <c r="I172" s="53" t="s">
        <v>625</v>
      </c>
      <c r="J172" s="54" t="s">
        <v>626</v>
      </c>
      <c r="K172" s="51" t="s">
        <v>61</v>
      </c>
      <c r="L172" s="51" t="s">
        <v>62</v>
      </c>
      <c r="M172" s="55">
        <v>1</v>
      </c>
      <c r="N172" s="55">
        <f>O172</f>
        <v>245592.85714285713</v>
      </c>
      <c r="O172" s="55">
        <f>P172/1.1200000000000001</f>
        <v>245592.85714285713</v>
      </c>
      <c r="P172" s="55">
        <v>275064</v>
      </c>
      <c r="Q172" s="57" t="s">
        <v>63</v>
      </c>
      <c r="R172" s="51" t="s">
        <v>622</v>
      </c>
      <c r="S172" s="57" t="s">
        <v>65</v>
      </c>
      <c r="T172" s="51">
        <v>0</v>
      </c>
      <c r="U172" s="51"/>
      <c r="V172" s="51" t="s">
        <v>624</v>
      </c>
      <c r="Y172" s="58"/>
    </row>
    <row customFormat="1" ht="105" customHeight="1" r="173" s="0">
      <c r="A173" s="69">
        <v>140</v>
      </c>
      <c r="B173" s="51" t="s">
        <v>54</v>
      </c>
      <c r="C173" s="51" t="s">
        <v>55</v>
      </c>
      <c r="D173" s="52" t="s">
        <v>627</v>
      </c>
      <c r="E173" s="52" t="s">
        <v>628</v>
      </c>
      <c r="F173" s="52" t="s">
        <v>629</v>
      </c>
      <c r="G173" s="52" t="s">
        <v>630</v>
      </c>
      <c r="H173" s="52" t="s">
        <v>631</v>
      </c>
      <c r="I173" s="51" t="s">
        <v>632</v>
      </c>
      <c r="J173" s="57" t="s">
        <v>633</v>
      </c>
      <c r="K173" s="51" t="s">
        <v>100</v>
      </c>
      <c r="L173" s="51" t="s">
        <v>62</v>
      </c>
      <c r="M173" s="55">
        <v>1</v>
      </c>
      <c r="N173" s="55">
        <f>34000000/1.1200000000000001</f>
        <v>30357142.857142854</v>
      </c>
      <c r="O173" s="55">
        <f>N173</f>
        <v>30357142.857142854</v>
      </c>
      <c r="P173" s="55">
        <f>O173*1.1200000000000001</f>
        <v>34000000</v>
      </c>
      <c r="Q173" s="125" t="s">
        <v>284</v>
      </c>
      <c r="R173" s="51" t="s">
        <v>634</v>
      </c>
      <c r="S173" s="57" t="s">
        <v>65</v>
      </c>
      <c r="T173" s="51">
        <v>0</v>
      </c>
      <c r="U173" s="51" t="s">
        <v>635</v>
      </c>
      <c r="V173" s="51" t="s">
        <v>636</v>
      </c>
    </row>
    <row customFormat="1" ht="75" customHeight="1" r="174" s="6">
      <c r="A174" s="51">
        <v>141</v>
      </c>
      <c r="B174" s="51" t="s">
        <v>54</v>
      </c>
      <c r="C174" s="51" t="s">
        <v>55</v>
      </c>
      <c r="D174" s="52" t="s">
        <v>637</v>
      </c>
      <c r="E174" s="52" t="s">
        <v>638</v>
      </c>
      <c r="F174" s="52" t="s">
        <v>639</v>
      </c>
      <c r="G174" s="52" t="s">
        <v>638</v>
      </c>
      <c r="H174" s="52" t="s">
        <v>639</v>
      </c>
      <c r="I174" s="54" t="s">
        <v>640</v>
      </c>
      <c r="J174" s="54" t="s">
        <v>641</v>
      </c>
      <c r="K174" s="51" t="s">
        <v>61</v>
      </c>
      <c r="L174" s="51" t="s">
        <v>62</v>
      </c>
      <c r="M174" s="55">
        <v>1</v>
      </c>
      <c r="N174" s="55">
        <f>3000000/1.1200000000000001</f>
        <v>2678571.4285714282</v>
      </c>
      <c r="O174" s="55">
        <f>N174</f>
        <v>2678571.4285714282</v>
      </c>
      <c r="P174" s="55">
        <f>O174*1.1200000000000001</f>
        <v>3000000</v>
      </c>
      <c r="Q174" s="57" t="s">
        <v>284</v>
      </c>
      <c r="R174" s="51" t="s">
        <v>634</v>
      </c>
      <c r="S174" s="57" t="s">
        <v>65</v>
      </c>
      <c r="T174" s="51">
        <v>0</v>
      </c>
      <c r="U174" s="51"/>
      <c r="V174" s="51" t="s">
        <v>636</v>
      </c>
      <c r="Y174" s="58"/>
    </row>
    <row ht="150" customHeight="1" r="175">
      <c r="A175" s="51">
        <v>142</v>
      </c>
      <c r="B175" s="111" t="s">
        <v>54</v>
      </c>
      <c r="C175" s="111" t="s">
        <v>55</v>
      </c>
      <c r="D175" s="121" t="s">
        <v>642</v>
      </c>
      <c r="E175" s="121" t="s">
        <v>643</v>
      </c>
      <c r="F175" s="121" t="s">
        <v>643</v>
      </c>
      <c r="G175" s="121" t="s">
        <v>643</v>
      </c>
      <c r="H175" s="121" t="s">
        <v>643</v>
      </c>
      <c r="I175" s="122" t="s">
        <v>644</v>
      </c>
      <c r="J175" s="122" t="s">
        <v>645</v>
      </c>
      <c r="K175" s="111" t="s">
        <v>100</v>
      </c>
      <c r="L175" s="111" t="s">
        <v>62</v>
      </c>
      <c r="M175" s="124">
        <v>1</v>
      </c>
      <c r="N175" s="88">
        <f>O175</f>
        <v>3428571.4285714282</v>
      </c>
      <c r="O175" s="88">
        <f>P175/1.1200000000000001</f>
        <v>3428571.4285714282</v>
      </c>
      <c r="P175" s="88">
        <v>3840000</v>
      </c>
      <c r="Q175" s="131" t="s">
        <v>360</v>
      </c>
      <c r="R175" s="51" t="s">
        <v>64</v>
      </c>
      <c r="S175" s="71">
        <v>710000000</v>
      </c>
      <c r="T175" s="111">
        <v>0</v>
      </c>
      <c r="U175" s="51" t="s">
        <v>646</v>
      </c>
      <c r="V175" s="111" t="s">
        <v>647</v>
      </c>
    </row>
    <row customFormat="1" ht="165" customHeight="1" r="176" s="6">
      <c r="A176" s="51">
        <v>143</v>
      </c>
      <c r="B176" s="51" t="s">
        <v>54</v>
      </c>
      <c r="C176" s="51" t="s">
        <v>55</v>
      </c>
      <c r="D176" s="52" t="s">
        <v>648</v>
      </c>
      <c r="E176" s="52" t="s">
        <v>649</v>
      </c>
      <c r="F176" s="52" t="s">
        <v>649</v>
      </c>
      <c r="G176" s="52" t="s">
        <v>650</v>
      </c>
      <c r="H176" s="52" t="s">
        <v>650</v>
      </c>
      <c r="I176" s="53" t="s">
        <v>651</v>
      </c>
      <c r="J176" s="54" t="s">
        <v>652</v>
      </c>
      <c r="K176" s="51" t="s">
        <v>61</v>
      </c>
      <c r="L176" s="51" t="s">
        <v>62</v>
      </c>
      <c r="M176" s="55">
        <v>1</v>
      </c>
      <c r="N176" s="55">
        <f>O176</f>
        <v>425874.43054054055</v>
      </c>
      <c r="O176" s="55">
        <f>P176</f>
        <v>425874.43054054055</v>
      </c>
      <c r="P176" s="55">
        <f>[2]Лист1!$F$47*1000</f>
        <v>425874.43054054055</v>
      </c>
      <c r="Q176" s="57" t="s">
        <v>63</v>
      </c>
      <c r="R176" s="51" t="s">
        <v>342</v>
      </c>
      <c r="S176" s="57" t="s">
        <v>65</v>
      </c>
      <c r="T176" s="51">
        <v>100</v>
      </c>
      <c r="U176" s="51"/>
      <c r="V176" s="51" t="s">
        <v>653</v>
      </c>
      <c r="Y176" s="58"/>
    </row>
    <row customFormat="1" ht="120" customHeight="1" r="177" s="132">
      <c r="A177" s="114">
        <v>144</v>
      </c>
      <c r="B177" s="114" t="s">
        <v>54</v>
      </c>
      <c r="C177" s="114" t="s">
        <v>55</v>
      </c>
      <c r="D177" s="133" t="s">
        <v>654</v>
      </c>
      <c r="E177" s="133" t="s">
        <v>655</v>
      </c>
      <c r="F177" s="133" t="s">
        <v>655</v>
      </c>
      <c r="G177" s="133" t="s">
        <v>656</v>
      </c>
      <c r="H177" s="133" t="s">
        <v>656</v>
      </c>
      <c r="I177" s="134" t="s">
        <v>657</v>
      </c>
      <c r="J177" s="135" t="s">
        <v>658</v>
      </c>
      <c r="K177" s="114" t="s">
        <v>61</v>
      </c>
      <c r="L177" s="114" t="s">
        <v>62</v>
      </c>
      <c r="M177" s="126">
        <v>1</v>
      </c>
      <c r="N177" s="126">
        <v>0</v>
      </c>
      <c r="O177" s="126">
        <v>0</v>
      </c>
      <c r="P177" s="126">
        <v>0</v>
      </c>
      <c r="Q177" s="126">
        <v>0</v>
      </c>
      <c r="R177" s="126">
        <v>0</v>
      </c>
      <c r="S177" s="126">
        <v>0</v>
      </c>
      <c r="T177" s="126">
        <v>0</v>
      </c>
      <c r="U177" s="114" t="s">
        <v>659</v>
      </c>
      <c r="V177" s="114" t="s">
        <v>653</v>
      </c>
      <c r="Y177" s="136"/>
    </row>
    <row customFormat="1" ht="75" customHeight="1" r="178" s="6">
      <c r="A178" s="114">
        <v>145</v>
      </c>
      <c r="B178" s="51" t="s">
        <v>54</v>
      </c>
      <c r="C178" s="51" t="s">
        <v>55</v>
      </c>
      <c r="D178" s="52" t="s">
        <v>654</v>
      </c>
      <c r="E178" s="52" t="s">
        <v>655</v>
      </c>
      <c r="F178" s="52" t="s">
        <v>655</v>
      </c>
      <c r="G178" s="52" t="s">
        <v>656</v>
      </c>
      <c r="H178" s="52" t="s">
        <v>656</v>
      </c>
      <c r="I178" s="53" t="s">
        <v>660</v>
      </c>
      <c r="J178" s="54" t="s">
        <v>661</v>
      </c>
      <c r="K178" s="51" t="s">
        <v>61</v>
      </c>
      <c r="L178" s="51" t="s">
        <v>62</v>
      </c>
      <c r="M178" s="55">
        <v>1</v>
      </c>
      <c r="N178" s="55">
        <f>O178</f>
        <v>27434479.000000004</v>
      </c>
      <c r="O178" s="55">
        <f>P178</f>
        <v>27434479.000000004</v>
      </c>
      <c r="P178" s="55">
        <f>[4]Лист1!$F$48*1000</f>
        <v>27434479.000000004</v>
      </c>
      <c r="Q178" s="115" t="s">
        <v>121</v>
      </c>
      <c r="R178" s="51" t="s">
        <v>342</v>
      </c>
      <c r="S178" s="57" t="s">
        <v>65</v>
      </c>
      <c r="T178" s="51">
        <v>0</v>
      </c>
      <c r="U178" s="51" t="s">
        <v>662</v>
      </c>
      <c r="V178" s="51" t="s">
        <v>653</v>
      </c>
      <c r="Y178" s="58"/>
    </row>
    <row customFormat="1" ht="90" customHeight="1" r="179" s="6">
      <c r="A179" s="51">
        <v>146</v>
      </c>
      <c r="B179" s="51" t="s">
        <v>54</v>
      </c>
      <c r="C179" s="51" t="s">
        <v>55</v>
      </c>
      <c r="D179" s="52" t="s">
        <v>663</v>
      </c>
      <c r="E179" s="52" t="s">
        <v>664</v>
      </c>
      <c r="F179" s="52" t="s">
        <v>664</v>
      </c>
      <c r="G179" s="52" t="s">
        <v>665</v>
      </c>
      <c r="H179" s="52" t="s">
        <v>665</v>
      </c>
      <c r="I179" s="53" t="s">
        <v>666</v>
      </c>
      <c r="J179" s="54" t="s">
        <v>667</v>
      </c>
      <c r="K179" s="51" t="s">
        <v>100</v>
      </c>
      <c r="L179" s="51" t="s">
        <v>62</v>
      </c>
      <c r="M179" s="55">
        <v>1</v>
      </c>
      <c r="N179" s="55">
        <f>O179</f>
        <v>279089366.07142848</v>
      </c>
      <c r="O179" s="55">
        <f>P179/1.1200000000000001</f>
        <v>279089366.07142848</v>
      </c>
      <c r="P179" s="55">
        <v>312580090</v>
      </c>
      <c r="Q179" s="57" t="s">
        <v>63</v>
      </c>
      <c r="R179" s="51" t="s">
        <v>342</v>
      </c>
      <c r="S179" s="57" t="s">
        <v>65</v>
      </c>
      <c r="T179" s="51">
        <v>0</v>
      </c>
      <c r="U179" s="51"/>
      <c r="V179" s="51" t="s">
        <v>653</v>
      </c>
      <c r="Y179" s="58"/>
    </row>
    <row customFormat="1" ht="180" customHeight="1" r="180" s="76">
      <c r="A180" s="65">
        <v>147</v>
      </c>
      <c r="B180" s="51" t="s">
        <v>54</v>
      </c>
      <c r="C180" s="51" t="s">
        <v>55</v>
      </c>
      <c r="D180" s="52" t="s">
        <v>668</v>
      </c>
      <c r="E180" s="52" t="s">
        <v>669</v>
      </c>
      <c r="F180" s="52" t="s">
        <v>669</v>
      </c>
      <c r="G180" s="52" t="s">
        <v>670</v>
      </c>
      <c r="H180" s="52" t="s">
        <v>670</v>
      </c>
      <c r="I180" s="54" t="s">
        <v>671</v>
      </c>
      <c r="J180" s="54" t="s">
        <v>672</v>
      </c>
      <c r="K180" s="51" t="s">
        <v>100</v>
      </c>
      <c r="L180" s="51" t="s">
        <v>62</v>
      </c>
      <c r="M180" s="55">
        <v>1</v>
      </c>
      <c r="N180" s="66">
        <f>O180</f>
        <v>35100000</v>
      </c>
      <c r="O180" s="66">
        <f>P180/1.1200000000000001</f>
        <v>35100000</v>
      </c>
      <c r="P180" s="66">
        <v>39312000</v>
      </c>
      <c r="Q180" s="57" t="s">
        <v>87</v>
      </c>
      <c r="R180" s="51" t="s">
        <v>342</v>
      </c>
      <c r="S180" s="57" t="s">
        <v>65</v>
      </c>
      <c r="T180" s="51">
        <v>0</v>
      </c>
      <c r="U180" s="51" t="s">
        <v>673</v>
      </c>
      <c r="V180" s="51" t="s">
        <v>653</v>
      </c>
    </row>
    <row customFormat="1" ht="180" customHeight="1" r="181" s="76">
      <c r="A181" s="65">
        <v>148</v>
      </c>
      <c r="B181" s="51" t="s">
        <v>54</v>
      </c>
      <c r="C181" s="51" t="s">
        <v>55</v>
      </c>
      <c r="D181" s="52" t="s">
        <v>668</v>
      </c>
      <c r="E181" s="52" t="s">
        <v>669</v>
      </c>
      <c r="F181" s="52" t="s">
        <v>669</v>
      </c>
      <c r="G181" s="52" t="s">
        <v>670</v>
      </c>
      <c r="H181" s="52" t="s">
        <v>670</v>
      </c>
      <c r="I181" s="53" t="s">
        <v>674</v>
      </c>
      <c r="J181" s="54" t="s">
        <v>675</v>
      </c>
      <c r="K181" s="51" t="s">
        <v>61</v>
      </c>
      <c r="L181" s="51" t="s">
        <v>62</v>
      </c>
      <c r="M181" s="55">
        <v>1</v>
      </c>
      <c r="N181" s="66">
        <f>O181</f>
        <v>1263080.357142857</v>
      </c>
      <c r="O181" s="66">
        <f>P181/1.1200000000000001</f>
        <v>1263080.357142857</v>
      </c>
      <c r="P181" s="66">
        <v>1414650</v>
      </c>
      <c r="Q181" s="57" t="s">
        <v>676</v>
      </c>
      <c r="R181" s="51" t="s">
        <v>342</v>
      </c>
      <c r="S181" s="57" t="s">
        <v>65</v>
      </c>
      <c r="T181" s="51">
        <v>0</v>
      </c>
      <c r="U181" s="51" t="s">
        <v>673</v>
      </c>
      <c r="V181" s="51" t="s">
        <v>653</v>
      </c>
    </row>
    <row customFormat="1" ht="180" customHeight="1" r="182" s="72">
      <c r="A182" s="65">
        <v>149</v>
      </c>
      <c r="B182" s="51" t="s">
        <v>54</v>
      </c>
      <c r="C182" s="51" t="s">
        <v>55</v>
      </c>
      <c r="D182" s="52" t="s">
        <v>668</v>
      </c>
      <c r="E182" s="52" t="s">
        <v>669</v>
      </c>
      <c r="F182" s="52" t="s">
        <v>669</v>
      </c>
      <c r="G182" s="52" t="s">
        <v>670</v>
      </c>
      <c r="H182" s="52" t="s">
        <v>670</v>
      </c>
      <c r="I182" s="53" t="s">
        <v>677</v>
      </c>
      <c r="J182" s="54" t="s">
        <v>678</v>
      </c>
      <c r="K182" s="51" t="s">
        <v>61</v>
      </c>
      <c r="L182" s="51" t="s">
        <v>62</v>
      </c>
      <c r="M182" s="55">
        <v>1</v>
      </c>
      <c r="N182" s="66">
        <f>O182</f>
        <v>3749999.9999999995</v>
      </c>
      <c r="O182" s="66">
        <f>P182/1.1200000000000001</f>
        <v>3749999.9999999995</v>
      </c>
      <c r="P182" s="66">
        <v>4200000</v>
      </c>
      <c r="Q182" s="57" t="s">
        <v>676</v>
      </c>
      <c r="R182" s="51" t="s">
        <v>342</v>
      </c>
      <c r="S182" s="57" t="s">
        <v>65</v>
      </c>
      <c r="T182" s="51">
        <v>0</v>
      </c>
      <c r="U182" s="51" t="s">
        <v>673</v>
      </c>
      <c r="V182" s="51" t="s">
        <v>653</v>
      </c>
      <c r="Y182" s="75"/>
    </row>
    <row customFormat="1" ht="180" customHeight="1" r="183" s="6">
      <c r="A183" s="51">
        <v>150</v>
      </c>
      <c r="B183" s="51" t="s">
        <v>54</v>
      </c>
      <c r="C183" s="51" t="s">
        <v>55</v>
      </c>
      <c r="D183" s="52" t="s">
        <v>668</v>
      </c>
      <c r="E183" s="52" t="s">
        <v>669</v>
      </c>
      <c r="F183" s="52" t="s">
        <v>669</v>
      </c>
      <c r="G183" s="52" t="s">
        <v>670</v>
      </c>
      <c r="H183" s="52" t="s">
        <v>670</v>
      </c>
      <c r="I183" s="53" t="s">
        <v>679</v>
      </c>
      <c r="J183" s="54" t="s">
        <v>679</v>
      </c>
      <c r="K183" s="51" t="s">
        <v>61</v>
      </c>
      <c r="L183" s="51" t="s">
        <v>62</v>
      </c>
      <c r="M183" s="124">
        <v>1</v>
      </c>
      <c r="N183" s="124">
        <f>O183</f>
        <v>4017857.1428571423</v>
      </c>
      <c r="O183" s="124">
        <f>P183/1.1200000000000001</f>
        <v>4017857.1428571423</v>
      </c>
      <c r="P183" s="124">
        <v>4500000</v>
      </c>
      <c r="Q183" s="57" t="s">
        <v>87</v>
      </c>
      <c r="R183" s="51" t="s">
        <v>342</v>
      </c>
      <c r="S183" s="57" t="s">
        <v>65</v>
      </c>
      <c r="T183" s="51">
        <v>0</v>
      </c>
      <c r="U183" s="137" t="s">
        <v>680</v>
      </c>
      <c r="V183" s="51" t="s">
        <v>681</v>
      </c>
      <c r="Y183" s="58"/>
    </row>
    <row customFormat="1" ht="180" customHeight="1" r="184" s="0">
      <c r="A184" s="69">
        <v>151</v>
      </c>
      <c r="B184" s="51" t="s">
        <v>54</v>
      </c>
      <c r="C184" s="51" t="s">
        <v>55</v>
      </c>
      <c r="D184" s="52" t="s">
        <v>668</v>
      </c>
      <c r="E184" s="52" t="s">
        <v>669</v>
      </c>
      <c r="F184" s="52" t="s">
        <v>669</v>
      </c>
      <c r="G184" s="52" t="s">
        <v>670</v>
      </c>
      <c r="H184" s="52" t="s">
        <v>670</v>
      </c>
      <c r="I184" s="51" t="s">
        <v>682</v>
      </c>
      <c r="J184" s="57" t="s">
        <v>683</v>
      </c>
      <c r="K184" s="51" t="s">
        <v>61</v>
      </c>
      <c r="L184" s="51" t="s">
        <v>62</v>
      </c>
      <c r="M184" s="55">
        <v>1</v>
      </c>
      <c r="N184" s="55">
        <v>4017857.1428570002</v>
      </c>
      <c r="O184" s="55">
        <v>4017857.1428570002</v>
      </c>
      <c r="P184" s="55">
        <v>4500000</v>
      </c>
      <c r="Q184" s="125" t="s">
        <v>191</v>
      </c>
      <c r="R184" s="51" t="s">
        <v>342</v>
      </c>
      <c r="S184" s="57" t="s">
        <v>65</v>
      </c>
      <c r="T184" s="51">
        <v>0</v>
      </c>
      <c r="U184" s="51" t="s">
        <v>684</v>
      </c>
      <c r="V184" s="51" t="s">
        <v>653</v>
      </c>
    </row>
    <row customFormat="1" ht="132.75" customHeight="1" r="185" s="138">
      <c r="A185" s="139">
        <v>152</v>
      </c>
      <c r="B185" s="139" t="s">
        <v>54</v>
      </c>
      <c r="C185" s="139" t="s">
        <v>55</v>
      </c>
      <c r="D185" s="140" t="s">
        <v>668</v>
      </c>
      <c r="E185" s="140" t="s">
        <v>669</v>
      </c>
      <c r="F185" s="140" t="s">
        <v>669</v>
      </c>
      <c r="G185" s="140" t="s">
        <v>670</v>
      </c>
      <c r="H185" s="140" t="s">
        <v>670</v>
      </c>
      <c r="I185" s="141" t="s">
        <v>685</v>
      </c>
      <c r="J185" s="142" t="s">
        <v>686</v>
      </c>
      <c r="K185" s="139" t="s">
        <v>100</v>
      </c>
      <c r="L185" s="139" t="s">
        <v>62</v>
      </c>
      <c r="M185" s="143">
        <v>1</v>
      </c>
      <c r="N185" s="143">
        <v>0</v>
      </c>
      <c r="O185" s="143">
        <v>0</v>
      </c>
      <c r="P185" s="143">
        <v>0</v>
      </c>
      <c r="Q185" s="143">
        <v>0</v>
      </c>
      <c r="R185" s="143">
        <v>0</v>
      </c>
      <c r="S185" s="143">
        <v>0</v>
      </c>
      <c r="T185" s="143">
        <v>0</v>
      </c>
      <c r="U185" s="139" t="s">
        <v>687</v>
      </c>
      <c r="V185" s="139" t="s">
        <v>653</v>
      </c>
    </row>
    <row customFormat="1" ht="120" customHeight="1" r="186" s="132">
      <c r="A186" s="95">
        <v>153</v>
      </c>
      <c r="B186" s="95" t="s">
        <v>54</v>
      </c>
      <c r="C186" s="95" t="s">
        <v>55</v>
      </c>
      <c r="D186" s="144" t="s">
        <v>688</v>
      </c>
      <c r="E186" s="144" t="s">
        <v>689</v>
      </c>
      <c r="F186" s="144" t="s">
        <v>690</v>
      </c>
      <c r="G186" s="144" t="s">
        <v>691</v>
      </c>
      <c r="H186" s="144" t="s">
        <v>691</v>
      </c>
      <c r="I186" s="145" t="s">
        <v>692</v>
      </c>
      <c r="J186" s="145" t="s">
        <v>693</v>
      </c>
      <c r="K186" s="95" t="s">
        <v>61</v>
      </c>
      <c r="L186" s="95" t="s">
        <v>62</v>
      </c>
      <c r="M186" s="97">
        <v>1</v>
      </c>
      <c r="N186" s="97">
        <v>0</v>
      </c>
      <c r="O186" s="97">
        <f>N186</f>
        <v>0</v>
      </c>
      <c r="P186" s="97">
        <f>N186*1.1200000000000001</f>
        <v>0</v>
      </c>
      <c r="Q186" s="97">
        <f>O186*1.1200000000000001</f>
        <v>0</v>
      </c>
      <c r="R186" s="97">
        <f>P186*1.1200000000000001</f>
        <v>0</v>
      </c>
      <c r="S186" s="97">
        <f>Q186*1.1200000000000001</f>
        <v>0</v>
      </c>
      <c r="T186" s="97">
        <f>R186*1.1200000000000001</f>
        <v>0</v>
      </c>
      <c r="U186" s="95" t="s">
        <v>694</v>
      </c>
      <c r="V186" s="95" t="s">
        <v>653</v>
      </c>
      <c r="Y186" s="136"/>
    </row>
    <row customFormat="1" ht="120.75" customHeight="1" r="187" s="146">
      <c r="A187" s="78">
        <v>154</v>
      </c>
      <c r="B187" s="78" t="s">
        <v>54</v>
      </c>
      <c r="C187" s="78" t="s">
        <v>55</v>
      </c>
      <c r="D187" s="147" t="s">
        <v>688</v>
      </c>
      <c r="E187" s="147" t="s">
        <v>689</v>
      </c>
      <c r="F187" s="147" t="s">
        <v>690</v>
      </c>
      <c r="G187" s="147" t="s">
        <v>691</v>
      </c>
      <c r="H187" s="147" t="s">
        <v>691</v>
      </c>
      <c r="I187" s="148" t="s">
        <v>695</v>
      </c>
      <c r="J187" s="148" t="s">
        <v>696</v>
      </c>
      <c r="K187" s="78" t="s">
        <v>61</v>
      </c>
      <c r="L187" s="78" t="s">
        <v>62</v>
      </c>
      <c r="M187" s="80">
        <v>1</v>
      </c>
      <c r="N187" s="80">
        <v>0</v>
      </c>
      <c r="O187" s="80">
        <f>N187</f>
        <v>0</v>
      </c>
      <c r="P187" s="80">
        <v>0</v>
      </c>
      <c r="Q187" s="80">
        <v>0</v>
      </c>
      <c r="R187" s="80">
        <v>0</v>
      </c>
      <c r="S187" s="80">
        <v>0</v>
      </c>
      <c r="T187" s="78">
        <v>0</v>
      </c>
      <c r="U187" s="78" t="s">
        <v>697</v>
      </c>
      <c r="V187" s="78" t="s">
        <v>653</v>
      </c>
      <c r="Y187" s="149"/>
    </row>
    <row customFormat="1" ht="120" customHeight="1" r="188" s="72">
      <c r="A188" s="65">
        <v>155</v>
      </c>
      <c r="B188" s="51" t="s">
        <v>54</v>
      </c>
      <c r="C188" s="51" t="s">
        <v>55</v>
      </c>
      <c r="D188" s="52" t="s">
        <v>688</v>
      </c>
      <c r="E188" s="52" t="s">
        <v>689</v>
      </c>
      <c r="F188" s="52" t="s">
        <v>690</v>
      </c>
      <c r="G188" s="52" t="s">
        <v>691</v>
      </c>
      <c r="H188" s="52" t="s">
        <v>691</v>
      </c>
      <c r="I188" s="54" t="s">
        <v>698</v>
      </c>
      <c r="J188" s="54" t="s">
        <v>698</v>
      </c>
      <c r="K188" s="51" t="s">
        <v>61</v>
      </c>
      <c r="L188" s="51" t="s">
        <v>62</v>
      </c>
      <c r="M188" s="55">
        <v>1</v>
      </c>
      <c r="N188" s="66">
        <f>P188/1.1200000000000001</f>
        <v>134142857.14285713</v>
      </c>
      <c r="O188" s="66">
        <f>P188/1.1200000000000001</f>
        <v>134142857.14285713</v>
      </c>
      <c r="P188" s="66">
        <f>151240000-1000000</f>
        <v>150240000</v>
      </c>
      <c r="Q188" s="62" t="s">
        <v>284</v>
      </c>
      <c r="R188" s="51" t="s">
        <v>699</v>
      </c>
      <c r="S188" s="57" t="s">
        <v>65</v>
      </c>
      <c r="T188" s="51">
        <v>0</v>
      </c>
      <c r="U188" s="51" t="s">
        <v>700</v>
      </c>
      <c r="V188" s="51" t="s">
        <v>653</v>
      </c>
      <c r="Y188" s="75"/>
    </row>
    <row customFormat="1" ht="99.75" customHeight="1" r="189" s="6">
      <c r="A189" s="51">
        <v>156</v>
      </c>
      <c r="B189" s="51" t="s">
        <v>54</v>
      </c>
      <c r="C189" s="51" t="s">
        <v>55</v>
      </c>
      <c r="D189" s="52" t="s">
        <v>701</v>
      </c>
      <c r="E189" s="52" t="s">
        <v>702</v>
      </c>
      <c r="F189" s="52" t="s">
        <v>702</v>
      </c>
      <c r="G189" s="52" t="s">
        <v>703</v>
      </c>
      <c r="H189" s="52" t="s">
        <v>703</v>
      </c>
      <c r="I189" s="53" t="s">
        <v>704</v>
      </c>
      <c r="J189" s="53" t="s">
        <v>705</v>
      </c>
      <c r="K189" s="51" t="s">
        <v>608</v>
      </c>
      <c r="L189" s="51" t="s">
        <v>62</v>
      </c>
      <c r="M189" s="55">
        <v>1</v>
      </c>
      <c r="N189" s="55">
        <f>O189/M189</f>
        <v>407899.07142857142</v>
      </c>
      <c r="O189" s="55">
        <f>P189/1.12</f>
        <v>407899.07142857142</v>
      </c>
      <c r="P189" s="55">
        <v>456846.96000000002</v>
      </c>
      <c r="Q189" s="57" t="s">
        <v>63</v>
      </c>
      <c r="R189" s="51" t="s">
        <v>706</v>
      </c>
      <c r="S189" s="57" t="s">
        <v>65</v>
      </c>
      <c r="T189" s="51">
        <v>0</v>
      </c>
      <c r="U189" s="51"/>
      <c r="V189" s="51" t="s">
        <v>707</v>
      </c>
      <c r="Y189" s="58"/>
    </row>
    <row customFormat="1" ht="75" customHeight="1" r="190" s="6">
      <c r="A190" s="51">
        <v>157</v>
      </c>
      <c r="B190" s="51" t="s">
        <v>54</v>
      </c>
      <c r="C190" s="51" t="s">
        <v>55</v>
      </c>
      <c r="D190" s="52" t="s">
        <v>708</v>
      </c>
      <c r="E190" s="52" t="s">
        <v>709</v>
      </c>
      <c r="F190" s="52" t="s">
        <v>709</v>
      </c>
      <c r="G190" s="52" t="s">
        <v>709</v>
      </c>
      <c r="H190" s="52" t="s">
        <v>709</v>
      </c>
      <c r="I190" s="53" t="s">
        <v>710</v>
      </c>
      <c r="J190" s="53" t="s">
        <v>711</v>
      </c>
      <c r="K190" s="51" t="s">
        <v>608</v>
      </c>
      <c r="L190" s="51" t="s">
        <v>62</v>
      </c>
      <c r="M190" s="55">
        <v>1</v>
      </c>
      <c r="N190" s="55">
        <f>O190/M190</f>
        <v>214285.71428571426</v>
      </c>
      <c r="O190" s="55">
        <f>P190/1.12</f>
        <v>214285.71428571426</v>
      </c>
      <c r="P190" s="55">
        <v>240000</v>
      </c>
      <c r="Q190" s="57" t="s">
        <v>63</v>
      </c>
      <c r="R190" s="51" t="s">
        <v>706</v>
      </c>
      <c r="S190" s="57" t="s">
        <v>65</v>
      </c>
      <c r="T190" s="51">
        <v>0</v>
      </c>
      <c r="U190" s="51"/>
      <c r="V190" s="51" t="s">
        <v>707</v>
      </c>
      <c r="Y190" s="58"/>
    </row>
    <row customFormat="1" ht="60" customHeight="1" r="191" s="6">
      <c r="A191" s="51">
        <v>158</v>
      </c>
      <c r="B191" s="51" t="s">
        <v>54</v>
      </c>
      <c r="C191" s="51" t="s">
        <v>55</v>
      </c>
      <c r="D191" s="52" t="s">
        <v>712</v>
      </c>
      <c r="E191" s="52" t="s">
        <v>713</v>
      </c>
      <c r="F191" s="52" t="s">
        <v>713</v>
      </c>
      <c r="G191" s="52" t="s">
        <v>714</v>
      </c>
      <c r="H191" s="52" t="s">
        <v>714</v>
      </c>
      <c r="I191" s="53" t="s">
        <v>715</v>
      </c>
      <c r="J191" s="53" t="s">
        <v>716</v>
      </c>
      <c r="K191" s="51" t="s">
        <v>608</v>
      </c>
      <c r="L191" s="51" t="s">
        <v>62</v>
      </c>
      <c r="M191" s="55">
        <v>1</v>
      </c>
      <c r="N191" s="55">
        <f>O191/M191</f>
        <v>1607142.857142857</v>
      </c>
      <c r="O191" s="55">
        <f>P191/1.12</f>
        <v>1607142.857142857</v>
      </c>
      <c r="P191" s="55">
        <v>1800000</v>
      </c>
      <c r="Q191" s="57" t="s">
        <v>63</v>
      </c>
      <c r="R191" s="51" t="s">
        <v>706</v>
      </c>
      <c r="S191" s="57" t="s">
        <v>65</v>
      </c>
      <c r="T191" s="51">
        <v>0</v>
      </c>
      <c r="U191" s="51"/>
      <c r="V191" s="51" t="s">
        <v>707</v>
      </c>
      <c r="Y191" s="58"/>
    </row>
    <row customFormat="1" ht="75" customHeight="1" r="192" s="6">
      <c r="A192" s="50">
        <v>159</v>
      </c>
      <c r="B192" s="51" t="s">
        <v>54</v>
      </c>
      <c r="C192" s="51" t="s">
        <v>55</v>
      </c>
      <c r="D192" s="52" t="s">
        <v>717</v>
      </c>
      <c r="E192" s="52" t="s">
        <v>718</v>
      </c>
      <c r="F192" s="52" t="s">
        <v>718</v>
      </c>
      <c r="G192" s="52" t="s">
        <v>718</v>
      </c>
      <c r="H192" s="52" t="s">
        <v>718</v>
      </c>
      <c r="I192" s="53" t="s">
        <v>719</v>
      </c>
      <c r="J192" s="53" t="s">
        <v>720</v>
      </c>
      <c r="K192" s="51" t="s">
        <v>608</v>
      </c>
      <c r="L192" s="51" t="s">
        <v>62</v>
      </c>
      <c r="M192" s="55">
        <v>1</v>
      </c>
      <c r="N192" s="55">
        <f>O192/M192</f>
        <v>75892.85714285713</v>
      </c>
      <c r="O192" s="55">
        <f>P192/1.12</f>
        <v>75892.85714285713</v>
      </c>
      <c r="P192" s="55">
        <v>85000</v>
      </c>
      <c r="Q192" s="57" t="s">
        <v>121</v>
      </c>
      <c r="R192" s="51" t="s">
        <v>721</v>
      </c>
      <c r="S192" s="57" t="s">
        <v>65</v>
      </c>
      <c r="T192" s="50">
        <v>100</v>
      </c>
      <c r="U192" s="51" t="s">
        <v>722</v>
      </c>
      <c r="V192" s="51" t="s">
        <v>707</v>
      </c>
      <c r="Y192" s="58"/>
    </row>
    <row customFormat="1" ht="75" customHeight="1" r="193" s="6">
      <c r="A193" s="51">
        <v>160</v>
      </c>
      <c r="B193" s="51" t="s">
        <v>54</v>
      </c>
      <c r="C193" s="51" t="s">
        <v>55</v>
      </c>
      <c r="D193" s="52" t="s">
        <v>717</v>
      </c>
      <c r="E193" s="52" t="s">
        <v>718</v>
      </c>
      <c r="F193" s="52" t="s">
        <v>718</v>
      </c>
      <c r="G193" s="52" t="s">
        <v>718</v>
      </c>
      <c r="H193" s="52" t="s">
        <v>718</v>
      </c>
      <c r="I193" s="54" t="s">
        <v>723</v>
      </c>
      <c r="J193" s="53" t="s">
        <v>724</v>
      </c>
      <c r="K193" s="51" t="s">
        <v>61</v>
      </c>
      <c r="L193" s="51" t="s">
        <v>62</v>
      </c>
      <c r="M193" s="55">
        <v>1</v>
      </c>
      <c r="N193" s="55">
        <f>O193</f>
        <v>535714.28571428568</v>
      </c>
      <c r="O193" s="55">
        <f>P193/1.12</f>
        <v>535714.28571428568</v>
      </c>
      <c r="P193" s="55">
        <v>600000</v>
      </c>
      <c r="Q193" s="57" t="s">
        <v>121</v>
      </c>
      <c r="R193" s="51" t="s">
        <v>721</v>
      </c>
      <c r="S193" s="57" t="s">
        <v>65</v>
      </c>
      <c r="T193" s="51">
        <v>0</v>
      </c>
      <c r="U193" s="51"/>
      <c r="V193" s="51" t="s">
        <v>707</v>
      </c>
      <c r="Y193" s="58"/>
    </row>
    <row customFormat="1" ht="168.75" customHeight="1" r="194" s="6">
      <c r="A194" s="50">
        <v>161</v>
      </c>
      <c r="B194" s="51" t="s">
        <v>54</v>
      </c>
      <c r="C194" s="51" t="s">
        <v>55</v>
      </c>
      <c r="D194" s="52" t="s">
        <v>725</v>
      </c>
      <c r="E194" s="52" t="s">
        <v>726</v>
      </c>
      <c r="F194" s="52" t="s">
        <v>727</v>
      </c>
      <c r="G194" s="52" t="s">
        <v>726</v>
      </c>
      <c r="H194" s="52" t="s">
        <v>727</v>
      </c>
      <c r="I194" s="53" t="s">
        <v>728</v>
      </c>
      <c r="J194" s="54" t="s">
        <v>729</v>
      </c>
      <c r="K194" s="51" t="s">
        <v>100</v>
      </c>
      <c r="L194" s="51" t="s">
        <v>62</v>
      </c>
      <c r="M194" s="55">
        <v>1</v>
      </c>
      <c r="N194" s="56">
        <f>P194/1.1200000000000001</f>
        <v>4196428.5714285709</v>
      </c>
      <c r="O194" s="56">
        <f>N194</f>
        <v>4196428.5714285709</v>
      </c>
      <c r="P194" s="56">
        <v>4700000</v>
      </c>
      <c r="Q194" s="57" t="s">
        <v>108</v>
      </c>
      <c r="R194" s="51" t="s">
        <v>64</v>
      </c>
      <c r="S194" s="57" t="s">
        <v>65</v>
      </c>
      <c r="T194" s="51">
        <v>0</v>
      </c>
      <c r="U194" s="51" t="s">
        <v>730</v>
      </c>
      <c r="V194" s="51" t="s">
        <v>731</v>
      </c>
      <c r="Y194" s="58"/>
    </row>
    <row customFormat="1" ht="105" customHeight="1" r="195" s="76">
      <c r="A195" s="65">
        <v>162</v>
      </c>
      <c r="B195" s="51" t="s">
        <v>463</v>
      </c>
      <c r="C195" s="51" t="s">
        <v>55</v>
      </c>
      <c r="D195" s="52" t="s">
        <v>732</v>
      </c>
      <c r="E195" s="52" t="s">
        <v>733</v>
      </c>
      <c r="F195" s="52" t="s">
        <v>733</v>
      </c>
      <c r="G195" s="52" t="s">
        <v>734</v>
      </c>
      <c r="H195" s="52" t="s">
        <v>734</v>
      </c>
      <c r="I195" s="53" t="s">
        <v>735</v>
      </c>
      <c r="J195" s="54" t="s">
        <v>736</v>
      </c>
      <c r="K195" s="51" t="s">
        <v>61</v>
      </c>
      <c r="L195" s="51" t="s">
        <v>62</v>
      </c>
      <c r="M195" s="55">
        <v>1</v>
      </c>
      <c r="N195" s="55">
        <v>19000000</v>
      </c>
      <c r="O195" s="55">
        <v>19000000</v>
      </c>
      <c r="P195" s="55">
        <v>19000000</v>
      </c>
      <c r="Q195" s="62" t="s">
        <v>284</v>
      </c>
      <c r="R195" s="65" t="s">
        <v>737</v>
      </c>
      <c r="S195" s="57" t="s">
        <v>65</v>
      </c>
      <c r="T195" s="51">
        <v>100</v>
      </c>
      <c r="U195" s="71" t="s">
        <v>738</v>
      </c>
      <c r="V195" s="51" t="s">
        <v>731</v>
      </c>
    </row>
    <row customFormat="1" ht="167.25" customHeight="1" r="196" s="6">
      <c r="A196" s="50">
        <v>163</v>
      </c>
      <c r="B196" s="51" t="s">
        <v>54</v>
      </c>
      <c r="C196" s="51" t="s">
        <v>55</v>
      </c>
      <c r="D196" s="52" t="s">
        <v>739</v>
      </c>
      <c r="E196" s="52" t="s">
        <v>740</v>
      </c>
      <c r="F196" s="52" t="s">
        <v>741</v>
      </c>
      <c r="G196" s="52" t="s">
        <v>740</v>
      </c>
      <c r="H196" s="52" t="s">
        <v>741</v>
      </c>
      <c r="I196" s="53" t="s">
        <v>742</v>
      </c>
      <c r="J196" s="150" t="s">
        <v>743</v>
      </c>
      <c r="K196" s="51" t="s">
        <v>61</v>
      </c>
      <c r="L196" s="51" t="s">
        <v>62</v>
      </c>
      <c r="M196" s="55">
        <v>1</v>
      </c>
      <c r="N196" s="56">
        <f>P196/1.1200000000000001</f>
        <v>1503571.4285714284</v>
      </c>
      <c r="O196" s="56">
        <f>N196</f>
        <v>1503571.4285714284</v>
      </c>
      <c r="P196" s="56">
        <v>1684000</v>
      </c>
      <c r="Q196" s="57" t="s">
        <v>108</v>
      </c>
      <c r="R196" s="51" t="s">
        <v>64</v>
      </c>
      <c r="S196" s="57" t="s">
        <v>65</v>
      </c>
      <c r="T196" s="51">
        <v>0</v>
      </c>
      <c r="U196" s="51" t="s">
        <v>744</v>
      </c>
      <c r="V196" s="51" t="s">
        <v>731</v>
      </c>
      <c r="Y196" s="58"/>
    </row>
    <row customFormat="1" ht="153" customHeight="1" r="197" s="6">
      <c r="A197" s="50">
        <v>164</v>
      </c>
      <c r="B197" s="51" t="s">
        <v>54</v>
      </c>
      <c r="C197" s="51" t="s">
        <v>55</v>
      </c>
      <c r="D197" s="52" t="s">
        <v>745</v>
      </c>
      <c r="E197" s="52" t="s">
        <v>746</v>
      </c>
      <c r="F197" s="52" t="s">
        <v>747</v>
      </c>
      <c r="G197" s="52" t="s">
        <v>746</v>
      </c>
      <c r="H197" s="52" t="s">
        <v>748</v>
      </c>
      <c r="I197" s="53" t="s">
        <v>749</v>
      </c>
      <c r="J197" s="54" t="s">
        <v>750</v>
      </c>
      <c r="K197" s="51" t="s">
        <v>61</v>
      </c>
      <c r="L197" s="51" t="s">
        <v>62</v>
      </c>
      <c r="M197" s="55">
        <v>1</v>
      </c>
      <c r="N197" s="55">
        <f>P197/1.1200000000000001</f>
        <v>3199999.9999999995</v>
      </c>
      <c r="O197" s="55">
        <f>N197</f>
        <v>3199999.9999999995</v>
      </c>
      <c r="P197" s="55">
        <v>3584000</v>
      </c>
      <c r="Q197" s="68" t="s">
        <v>108</v>
      </c>
      <c r="R197" s="51" t="s">
        <v>64</v>
      </c>
      <c r="S197" s="57" t="s">
        <v>65</v>
      </c>
      <c r="T197" s="51">
        <v>0</v>
      </c>
      <c r="U197" s="51" t="s">
        <v>751</v>
      </c>
      <c r="V197" s="51" t="s">
        <v>731</v>
      </c>
      <c r="Y197" s="58"/>
    </row>
    <row customFormat="1" ht="153" customHeight="1" r="198" s="6">
      <c r="A198" s="50">
        <v>165</v>
      </c>
      <c r="B198" s="51" t="s">
        <v>54</v>
      </c>
      <c r="C198" s="51" t="s">
        <v>55</v>
      </c>
      <c r="D198" s="52" t="s">
        <v>725</v>
      </c>
      <c r="E198" s="52" t="s">
        <v>726</v>
      </c>
      <c r="F198" s="52" t="s">
        <v>752</v>
      </c>
      <c r="G198" s="52" t="s">
        <v>726</v>
      </c>
      <c r="H198" s="52" t="s">
        <v>727</v>
      </c>
      <c r="I198" s="53" t="s">
        <v>753</v>
      </c>
      <c r="J198" s="54" t="s">
        <v>754</v>
      </c>
      <c r="K198" s="51" t="s">
        <v>61</v>
      </c>
      <c r="L198" s="51" t="s">
        <v>62</v>
      </c>
      <c r="M198" s="55">
        <v>1</v>
      </c>
      <c r="N198" s="55">
        <f>P198/1.1200000000000001</f>
        <v>519999.99999999994</v>
      </c>
      <c r="O198" s="55">
        <f>N198</f>
        <v>519999.99999999994</v>
      </c>
      <c r="P198" s="55">
        <v>582400</v>
      </c>
      <c r="Q198" s="68" t="s">
        <v>108</v>
      </c>
      <c r="R198" s="51" t="s">
        <v>64</v>
      </c>
      <c r="S198" s="57" t="s">
        <v>65</v>
      </c>
      <c r="T198" s="51">
        <v>0</v>
      </c>
      <c r="U198" s="51" t="s">
        <v>751</v>
      </c>
      <c r="V198" s="51" t="s">
        <v>731</v>
      </c>
      <c r="Y198" s="58"/>
    </row>
    <row customFormat="1" ht="155.25" customHeight="1" r="199" s="6">
      <c r="A199" s="50">
        <v>166</v>
      </c>
      <c r="B199" s="51" t="s">
        <v>54</v>
      </c>
      <c r="C199" s="51" t="s">
        <v>55</v>
      </c>
      <c r="D199" s="52" t="s">
        <v>755</v>
      </c>
      <c r="E199" s="52" t="s">
        <v>756</v>
      </c>
      <c r="F199" s="52" t="s">
        <v>756</v>
      </c>
      <c r="G199" s="52" t="s">
        <v>757</v>
      </c>
      <c r="H199" s="52" t="s">
        <v>757</v>
      </c>
      <c r="I199" s="53" t="s">
        <v>758</v>
      </c>
      <c r="J199" s="54" t="s">
        <v>759</v>
      </c>
      <c r="K199" s="51" t="s">
        <v>61</v>
      </c>
      <c r="L199" s="51" t="s">
        <v>62</v>
      </c>
      <c r="M199" s="55">
        <v>1</v>
      </c>
      <c r="N199" s="55">
        <f>P199/1.1200000000000001</f>
        <v>1050000</v>
      </c>
      <c r="O199" s="55">
        <f>N199</f>
        <v>1050000</v>
      </c>
      <c r="P199" s="55">
        <v>1176000</v>
      </c>
      <c r="Q199" s="68" t="s">
        <v>108</v>
      </c>
      <c r="R199" s="51" t="s">
        <v>64</v>
      </c>
      <c r="S199" s="57" t="s">
        <v>65</v>
      </c>
      <c r="T199" s="51">
        <v>0</v>
      </c>
      <c r="U199" s="51" t="s">
        <v>751</v>
      </c>
      <c r="V199" s="51" t="s">
        <v>731</v>
      </c>
      <c r="Y199" s="58"/>
    </row>
    <row customFormat="1" ht="165" customHeight="1" r="200" s="6">
      <c r="A200" s="51">
        <v>167</v>
      </c>
      <c r="B200" s="51" t="s">
        <v>54</v>
      </c>
      <c r="C200" s="51" t="s">
        <v>55</v>
      </c>
      <c r="D200" s="52" t="s">
        <v>75</v>
      </c>
      <c r="E200" s="52" t="s">
        <v>76</v>
      </c>
      <c r="F200" s="52" t="s">
        <v>76</v>
      </c>
      <c r="G200" s="52" t="s">
        <v>77</v>
      </c>
      <c r="H200" s="52" t="s">
        <v>77</v>
      </c>
      <c r="I200" s="53" t="s">
        <v>760</v>
      </c>
      <c r="J200" s="54" t="s">
        <v>761</v>
      </c>
      <c r="K200" s="51" t="s">
        <v>61</v>
      </c>
      <c r="L200" s="51" t="s">
        <v>62</v>
      </c>
      <c r="M200" s="55">
        <v>1</v>
      </c>
      <c r="N200" s="55">
        <f>P200/1.1200000000000001</f>
        <v>1607142.857142857</v>
      </c>
      <c r="O200" s="55">
        <f>P200/1.1200000000000001</f>
        <v>1607142.857142857</v>
      </c>
      <c r="P200" s="55">
        <f>150000*12</f>
        <v>1800000</v>
      </c>
      <c r="Q200" s="57" t="s">
        <v>108</v>
      </c>
      <c r="R200" s="51" t="s">
        <v>342</v>
      </c>
      <c r="S200" s="57" t="s">
        <v>65</v>
      </c>
      <c r="T200" s="51">
        <v>0</v>
      </c>
      <c r="U200" s="51"/>
      <c r="V200" s="51" t="s">
        <v>762</v>
      </c>
      <c r="Y200" s="58"/>
    </row>
    <row customFormat="1" ht="165" customHeight="1" r="201" s="6">
      <c r="A201" s="51">
        <v>168</v>
      </c>
      <c r="B201" s="51" t="s">
        <v>54</v>
      </c>
      <c r="C201" s="51" t="s">
        <v>55</v>
      </c>
      <c r="D201" s="52" t="s">
        <v>75</v>
      </c>
      <c r="E201" s="52" t="s">
        <v>76</v>
      </c>
      <c r="F201" s="52" t="s">
        <v>76</v>
      </c>
      <c r="G201" s="52" t="s">
        <v>77</v>
      </c>
      <c r="H201" s="52" t="s">
        <v>77</v>
      </c>
      <c r="I201" s="53" t="s">
        <v>763</v>
      </c>
      <c r="J201" s="54" t="s">
        <v>764</v>
      </c>
      <c r="K201" s="51" t="s">
        <v>61</v>
      </c>
      <c r="L201" s="51" t="s">
        <v>62</v>
      </c>
      <c r="M201" s="55">
        <v>1</v>
      </c>
      <c r="N201" s="55">
        <f>P201/1.1799999999999999</f>
        <v>15611782.576271188</v>
      </c>
      <c r="O201" s="55">
        <f>P201/1.1799999999999999</f>
        <v>15611782.576271188</v>
      </c>
      <c r="P201" s="55">
        <v>18421903.440000001</v>
      </c>
      <c r="Q201" s="57" t="s">
        <v>108</v>
      </c>
      <c r="R201" s="51" t="s">
        <v>342</v>
      </c>
      <c r="S201" s="57" t="s">
        <v>65</v>
      </c>
      <c r="T201" s="51">
        <v>100</v>
      </c>
      <c r="U201" s="51"/>
      <c r="V201" s="51" t="s">
        <v>762</v>
      </c>
      <c r="Y201" s="58"/>
    </row>
    <row ht="150" customHeight="1" r="202">
      <c r="A202" s="63">
        <v>169</v>
      </c>
      <c r="B202" s="111" t="s">
        <v>54</v>
      </c>
      <c r="C202" s="51" t="s">
        <v>55</v>
      </c>
      <c r="D202" s="52" t="s">
        <v>765</v>
      </c>
      <c r="E202" s="52" t="s">
        <v>766</v>
      </c>
      <c r="F202" s="52" t="s">
        <v>767</v>
      </c>
      <c r="G202" s="52" t="s">
        <v>768</v>
      </c>
      <c r="H202" s="52" t="s">
        <v>769</v>
      </c>
      <c r="I202" s="53" t="s">
        <v>770</v>
      </c>
      <c r="J202" s="54" t="s">
        <v>771</v>
      </c>
      <c r="K202" s="51" t="s">
        <v>100</v>
      </c>
      <c r="L202" s="51" t="s">
        <v>62</v>
      </c>
      <c r="M202" s="55">
        <v>1</v>
      </c>
      <c r="N202" s="102">
        <f>O202</f>
        <v>13357142.857142856</v>
      </c>
      <c r="O202" s="102">
        <f>P202/1.1200000000000001</f>
        <v>13357142.857142856</v>
      </c>
      <c r="P202" s="102">
        <v>14960000</v>
      </c>
      <c r="Q202" s="71" t="s">
        <v>360</v>
      </c>
      <c r="R202" s="51" t="s">
        <v>342</v>
      </c>
      <c r="S202" s="57" t="s">
        <v>65</v>
      </c>
      <c r="T202" s="51">
        <v>0</v>
      </c>
      <c r="U202" s="51" t="s">
        <v>772</v>
      </c>
      <c r="V202" s="51" t="s">
        <v>773</v>
      </c>
    </row>
    <row ht="135" customHeight="1" r="203">
      <c r="A203" s="84">
        <v>170</v>
      </c>
      <c r="B203" s="111" t="s">
        <v>54</v>
      </c>
      <c r="C203" s="51" t="s">
        <v>55</v>
      </c>
      <c r="D203" s="52" t="s">
        <v>774</v>
      </c>
      <c r="E203" s="52" t="s">
        <v>775</v>
      </c>
      <c r="F203" s="52" t="s">
        <v>775</v>
      </c>
      <c r="G203" s="52" t="s">
        <v>776</v>
      </c>
      <c r="H203" s="52" t="s">
        <v>776</v>
      </c>
      <c r="I203" s="53" t="s">
        <v>777</v>
      </c>
      <c r="J203" s="54" t="s">
        <v>778</v>
      </c>
      <c r="K203" s="51" t="s">
        <v>100</v>
      </c>
      <c r="L203" s="51" t="s">
        <v>62</v>
      </c>
      <c r="M203" s="55">
        <v>1</v>
      </c>
      <c r="N203" s="124">
        <f>O203</f>
        <v>111999999.99999999</v>
      </c>
      <c r="O203" s="55">
        <f>P203/1.1200000000000001</f>
        <v>111999999.99999999</v>
      </c>
      <c r="P203" s="124">
        <v>125440000</v>
      </c>
      <c r="Q203" s="71" t="s">
        <v>108</v>
      </c>
      <c r="R203" s="51" t="s">
        <v>342</v>
      </c>
      <c r="S203" s="57" t="s">
        <v>65</v>
      </c>
      <c r="T203" s="51">
        <v>0</v>
      </c>
      <c r="U203" s="51" t="s">
        <v>779</v>
      </c>
      <c r="V203" s="84" t="s">
        <v>773</v>
      </c>
    </row>
    <row ht="129.75" customHeight="1" r="204">
      <c r="A204" s="137">
        <v>171</v>
      </c>
      <c r="B204" s="137" t="s">
        <v>54</v>
      </c>
      <c r="C204" s="137" t="s">
        <v>55</v>
      </c>
      <c r="D204" s="151" t="s">
        <v>780</v>
      </c>
      <c r="E204" s="151" t="s">
        <v>781</v>
      </c>
      <c r="F204" s="151" t="s">
        <v>782</v>
      </c>
      <c r="G204" s="151" t="s">
        <v>781</v>
      </c>
      <c r="H204" s="151" t="s">
        <v>782</v>
      </c>
      <c r="I204" s="152" t="s">
        <v>783</v>
      </c>
      <c r="J204" s="152" t="s">
        <v>784</v>
      </c>
      <c r="K204" s="137" t="s">
        <v>100</v>
      </c>
      <c r="L204" s="137" t="s">
        <v>62</v>
      </c>
      <c r="M204" s="153">
        <v>1</v>
      </c>
      <c r="N204" s="88">
        <f>P204/1.1200000000000001</f>
        <v>4290476.1785714282</v>
      </c>
      <c r="O204" s="88">
        <f>P204/1.12</f>
        <v>4290476.1785714282</v>
      </c>
      <c r="P204" s="88">
        <v>4805333.3200000003</v>
      </c>
      <c r="Q204" s="57" t="s">
        <v>360</v>
      </c>
      <c r="R204" s="154" t="s">
        <v>785</v>
      </c>
      <c r="S204" s="155" t="s">
        <v>65</v>
      </c>
      <c r="T204" s="137">
        <v>0</v>
      </c>
      <c r="U204" s="137" t="s">
        <v>786</v>
      </c>
      <c r="V204" s="51" t="s">
        <v>681</v>
      </c>
    </row>
    <row customFormat="1" ht="90" customHeight="1" r="205" s="76">
      <c r="A205" s="69">
        <v>172</v>
      </c>
      <c r="B205" s="51" t="s">
        <v>54</v>
      </c>
      <c r="C205" s="51" t="s">
        <v>55</v>
      </c>
      <c r="D205" s="52" t="s">
        <v>787</v>
      </c>
      <c r="E205" s="52" t="s">
        <v>788</v>
      </c>
      <c r="F205" s="52" t="s">
        <v>789</v>
      </c>
      <c r="G205" s="52" t="s">
        <v>788</v>
      </c>
      <c r="H205" s="52" t="s">
        <v>789</v>
      </c>
      <c r="I205" s="51" t="s">
        <v>790</v>
      </c>
      <c r="J205" s="57" t="s">
        <v>791</v>
      </c>
      <c r="K205" s="51" t="s">
        <v>61</v>
      </c>
      <c r="L205" s="51" t="s">
        <v>62</v>
      </c>
      <c r="M205" s="55">
        <v>1</v>
      </c>
      <c r="N205" s="55">
        <f>O205</f>
        <v>4122321.4285714282</v>
      </c>
      <c r="O205" s="55">
        <f>P205/1.1200000000000001</f>
        <v>4122321.4285714282</v>
      </c>
      <c r="P205" s="55">
        <v>4617000</v>
      </c>
      <c r="Q205" s="125" t="s">
        <v>360</v>
      </c>
      <c r="R205" s="51" t="s">
        <v>792</v>
      </c>
      <c r="S205" s="57" t="s">
        <v>65</v>
      </c>
      <c r="T205" s="51">
        <v>0</v>
      </c>
      <c r="U205" s="51" t="s">
        <v>793</v>
      </c>
      <c r="V205" s="51" t="s">
        <v>794</v>
      </c>
    </row>
    <row customFormat="1" ht="151.5" customHeight="1" r="206" s="103">
      <c r="A206" s="69">
        <v>173</v>
      </c>
      <c r="B206" s="111" t="s">
        <v>54</v>
      </c>
      <c r="C206" s="51" t="s">
        <v>55</v>
      </c>
      <c r="D206" s="52" t="s">
        <v>787</v>
      </c>
      <c r="E206" s="52" t="s">
        <v>788</v>
      </c>
      <c r="F206" s="52" t="s">
        <v>789</v>
      </c>
      <c r="G206" s="52" t="s">
        <v>788</v>
      </c>
      <c r="H206" s="52" t="s">
        <v>789</v>
      </c>
      <c r="I206" s="51" t="s">
        <v>795</v>
      </c>
      <c r="J206" s="57" t="s">
        <v>796</v>
      </c>
      <c r="K206" s="51" t="s">
        <v>61</v>
      </c>
      <c r="L206" s="51" t="s">
        <v>62</v>
      </c>
      <c r="M206" s="55">
        <v>1</v>
      </c>
      <c r="N206" s="55">
        <f>O206</f>
        <v>241071.42857142855</v>
      </c>
      <c r="O206" s="55">
        <f>P206/1.1200000000000001</f>
        <v>241071.42857142855</v>
      </c>
      <c r="P206" s="55">
        <v>270000</v>
      </c>
      <c r="Q206" s="125" t="s">
        <v>191</v>
      </c>
      <c r="R206" s="51" t="s">
        <v>342</v>
      </c>
      <c r="S206" s="57" t="s">
        <v>65</v>
      </c>
      <c r="T206" s="51">
        <v>0</v>
      </c>
      <c r="U206" s="51" t="s">
        <v>793</v>
      </c>
      <c r="V206" s="51" t="s">
        <v>794</v>
      </c>
      <c r="W206" s="104"/>
      <c r="X206" s="103"/>
      <c r="Y206" s="105"/>
    </row>
    <row ht="102" customHeight="1" r="207">
      <c r="A207" s="156">
        <v>174</v>
      </c>
      <c r="B207" s="157" t="s">
        <v>54</v>
      </c>
      <c r="C207" s="157" t="s">
        <v>55</v>
      </c>
      <c r="D207" s="158" t="s">
        <v>797</v>
      </c>
      <c r="E207" s="158" t="s">
        <v>798</v>
      </c>
      <c r="F207" s="158" t="s">
        <v>798</v>
      </c>
      <c r="G207" s="158" t="s">
        <v>799</v>
      </c>
      <c r="H207" s="158" t="s">
        <v>799</v>
      </c>
      <c r="I207" s="159" t="s">
        <v>800</v>
      </c>
      <c r="J207" s="160" t="s">
        <v>801</v>
      </c>
      <c r="K207" s="157" t="s">
        <v>61</v>
      </c>
      <c r="L207" s="157" t="s">
        <v>62</v>
      </c>
      <c r="M207" s="161">
        <v>1</v>
      </c>
      <c r="N207" s="66">
        <f>O207</f>
        <v>11495892.857142856</v>
      </c>
      <c r="O207" s="66">
        <f>P207/1.12</f>
        <v>11495892.857142856</v>
      </c>
      <c r="P207" s="66">
        <v>12875400</v>
      </c>
      <c r="Q207" s="57" t="s">
        <v>360</v>
      </c>
      <c r="R207" s="137" t="s">
        <v>342</v>
      </c>
      <c r="S207" s="162" t="s">
        <v>65</v>
      </c>
      <c r="T207" s="157">
        <v>0</v>
      </c>
      <c r="U207" s="157" t="s">
        <v>802</v>
      </c>
      <c r="V207" s="157" t="s">
        <v>794</v>
      </c>
    </row>
    <row ht="155.25" customHeight="1" r="208">
      <c r="A208" s="137">
        <v>175</v>
      </c>
      <c r="B208" s="137" t="s">
        <v>54</v>
      </c>
      <c r="C208" s="137" t="s">
        <v>55</v>
      </c>
      <c r="D208" s="151" t="s">
        <v>803</v>
      </c>
      <c r="E208" s="151" t="s">
        <v>804</v>
      </c>
      <c r="F208" s="151" t="s">
        <v>804</v>
      </c>
      <c r="G208" s="151" t="s">
        <v>804</v>
      </c>
      <c r="H208" s="151" t="s">
        <v>804</v>
      </c>
      <c r="I208" s="152" t="s">
        <v>805</v>
      </c>
      <c r="J208" s="152" t="s">
        <v>806</v>
      </c>
      <c r="K208" s="137" t="s">
        <v>61</v>
      </c>
      <c r="L208" s="137" t="s">
        <v>62</v>
      </c>
      <c r="M208" s="153">
        <v>1</v>
      </c>
      <c r="N208" s="88">
        <f>O208</f>
        <v>4285714.2857142854</v>
      </c>
      <c r="O208" s="88">
        <f>P208/1.12</f>
        <v>4285714.2857142854</v>
      </c>
      <c r="P208" s="163">
        <v>4800000</v>
      </c>
      <c r="Q208" s="164" t="s">
        <v>191</v>
      </c>
      <c r="R208" s="137" t="s">
        <v>342</v>
      </c>
      <c r="S208" s="155" t="s">
        <v>65</v>
      </c>
      <c r="T208" s="137">
        <v>0</v>
      </c>
      <c r="U208" s="137" t="s">
        <v>807</v>
      </c>
      <c r="V208" s="51" t="s">
        <v>681</v>
      </c>
    </row>
    <row ht="86.25" customHeight="1" r="209">
      <c r="A209" s="165">
        <v>176</v>
      </c>
      <c r="B209" s="157" t="s">
        <v>54</v>
      </c>
      <c r="C209" s="157" t="s">
        <v>55</v>
      </c>
      <c r="D209" s="158" t="s">
        <v>808</v>
      </c>
      <c r="E209" s="158" t="s">
        <v>809</v>
      </c>
      <c r="F209" s="158" t="s">
        <v>810</v>
      </c>
      <c r="G209" s="158" t="s">
        <v>811</v>
      </c>
      <c r="H209" s="158" t="s">
        <v>812</v>
      </c>
      <c r="I209" s="160" t="s">
        <v>813</v>
      </c>
      <c r="J209" s="160" t="s">
        <v>813</v>
      </c>
      <c r="K209" s="157" t="s">
        <v>61</v>
      </c>
      <c r="L209" s="157" t="s">
        <v>62</v>
      </c>
      <c r="M209" s="161">
        <v>1</v>
      </c>
      <c r="N209" s="161">
        <v>4335714.2857140005</v>
      </c>
      <c r="O209" s="161">
        <v>4335714.2857140005</v>
      </c>
      <c r="P209" s="161">
        <v>4856000</v>
      </c>
      <c r="Q209" s="166" t="s">
        <v>360</v>
      </c>
      <c r="R209" s="157" t="s">
        <v>814</v>
      </c>
      <c r="S209" s="162" t="s">
        <v>65</v>
      </c>
      <c r="T209" s="157">
        <v>0</v>
      </c>
      <c r="U209" s="157" t="s">
        <v>815</v>
      </c>
      <c r="V209" s="157" t="s">
        <v>794</v>
      </c>
    </row>
    <row ht="142.5" customHeight="1" r="210">
      <c r="A210" s="165">
        <v>177</v>
      </c>
      <c r="B210" s="157" t="s">
        <v>54</v>
      </c>
      <c r="C210" s="157" t="s">
        <v>55</v>
      </c>
      <c r="D210" s="158" t="s">
        <v>808</v>
      </c>
      <c r="E210" s="158" t="s">
        <v>809</v>
      </c>
      <c r="F210" s="158" t="s">
        <v>810</v>
      </c>
      <c r="G210" s="158" t="s">
        <v>811</v>
      </c>
      <c r="H210" s="158" t="s">
        <v>812</v>
      </c>
      <c r="I210" s="160" t="s">
        <v>816</v>
      </c>
      <c r="J210" s="160" t="s">
        <v>816</v>
      </c>
      <c r="K210" s="157" t="s">
        <v>61</v>
      </c>
      <c r="L210" s="157" t="s">
        <v>62</v>
      </c>
      <c r="M210" s="161">
        <v>1</v>
      </c>
      <c r="N210" s="161">
        <v>7587500</v>
      </c>
      <c r="O210" s="161">
        <v>7587500</v>
      </c>
      <c r="P210" s="161">
        <v>8498000</v>
      </c>
      <c r="Q210" s="166" t="s">
        <v>360</v>
      </c>
      <c r="R210" s="157" t="s">
        <v>814</v>
      </c>
      <c r="S210" s="162" t="s">
        <v>65</v>
      </c>
      <c r="T210" s="157">
        <v>0</v>
      </c>
      <c r="U210" s="157" t="s">
        <v>815</v>
      </c>
      <c r="V210" s="157" t="s">
        <v>794</v>
      </c>
    </row>
    <row ht="258.75" customHeight="1" r="211">
      <c r="A211" s="165">
        <v>178</v>
      </c>
      <c r="B211" s="157" t="s">
        <v>54</v>
      </c>
      <c r="C211" s="157" t="s">
        <v>55</v>
      </c>
      <c r="D211" s="158" t="s">
        <v>808</v>
      </c>
      <c r="E211" s="158" t="s">
        <v>809</v>
      </c>
      <c r="F211" s="158" t="s">
        <v>810</v>
      </c>
      <c r="G211" s="158" t="s">
        <v>811</v>
      </c>
      <c r="H211" s="158" t="s">
        <v>812</v>
      </c>
      <c r="I211" s="160" t="s">
        <v>817</v>
      </c>
      <c r="J211" s="160" t="s">
        <v>817</v>
      </c>
      <c r="K211" s="157" t="s">
        <v>61</v>
      </c>
      <c r="L211" s="157" t="s">
        <v>62</v>
      </c>
      <c r="M211" s="161">
        <v>1</v>
      </c>
      <c r="N211" s="161">
        <v>3468571.4285710002</v>
      </c>
      <c r="O211" s="161">
        <v>3468571.4285710002</v>
      </c>
      <c r="P211" s="161">
        <v>3884800</v>
      </c>
      <c r="Q211" s="166" t="s">
        <v>360</v>
      </c>
      <c r="R211" s="157" t="s">
        <v>814</v>
      </c>
      <c r="S211" s="162" t="s">
        <v>65</v>
      </c>
      <c r="T211" s="157">
        <v>0</v>
      </c>
      <c r="U211" s="157" t="s">
        <v>815</v>
      </c>
      <c r="V211" s="157" t="s">
        <v>794</v>
      </c>
    </row>
    <row customFormat="1" ht="76.5" customHeight="1" r="212" s="76">
      <c r="A212" s="167">
        <v>179</v>
      </c>
      <c r="B212" s="157" t="s">
        <v>54</v>
      </c>
      <c r="C212" s="157" t="s">
        <v>55</v>
      </c>
      <c r="D212" s="158" t="s">
        <v>808</v>
      </c>
      <c r="E212" s="158" t="s">
        <v>809</v>
      </c>
      <c r="F212" s="158" t="s">
        <v>810</v>
      </c>
      <c r="G212" s="158" t="s">
        <v>811</v>
      </c>
      <c r="H212" s="158" t="s">
        <v>812</v>
      </c>
      <c r="I212" s="160" t="s">
        <v>818</v>
      </c>
      <c r="J212" s="160" t="s">
        <v>818</v>
      </c>
      <c r="K212" s="157" t="s">
        <v>61</v>
      </c>
      <c r="L212" s="157" t="s">
        <v>62</v>
      </c>
      <c r="M212" s="161">
        <v>1</v>
      </c>
      <c r="N212" s="161">
        <v>1951071.428571</v>
      </c>
      <c r="O212" s="161">
        <v>1951071.428571</v>
      </c>
      <c r="P212" s="161">
        <v>2185200</v>
      </c>
      <c r="Q212" s="168" t="s">
        <v>360</v>
      </c>
      <c r="R212" s="157" t="s">
        <v>814</v>
      </c>
      <c r="S212" s="162" t="s">
        <v>65</v>
      </c>
      <c r="T212" s="157">
        <v>0</v>
      </c>
      <c r="U212" s="157" t="s">
        <v>819</v>
      </c>
      <c r="V212" s="157" t="s">
        <v>794</v>
      </c>
    </row>
    <row customFormat="1" ht="76.5" customHeight="1" r="213" s="76">
      <c r="A213" s="167">
        <v>180</v>
      </c>
      <c r="B213" s="157" t="s">
        <v>54</v>
      </c>
      <c r="C213" s="157" t="s">
        <v>55</v>
      </c>
      <c r="D213" s="158" t="s">
        <v>808</v>
      </c>
      <c r="E213" s="158" t="s">
        <v>809</v>
      </c>
      <c r="F213" s="158" t="s">
        <v>810</v>
      </c>
      <c r="G213" s="158" t="s">
        <v>811</v>
      </c>
      <c r="H213" s="158" t="s">
        <v>812</v>
      </c>
      <c r="I213" s="160" t="s">
        <v>820</v>
      </c>
      <c r="J213" s="160" t="s">
        <v>820</v>
      </c>
      <c r="K213" s="157" t="s">
        <v>61</v>
      </c>
      <c r="L213" s="157" t="s">
        <v>62</v>
      </c>
      <c r="M213" s="161">
        <v>1</v>
      </c>
      <c r="N213" s="161">
        <v>3902142.8571429998</v>
      </c>
      <c r="O213" s="161">
        <v>3902142.8571429998</v>
      </c>
      <c r="P213" s="161">
        <v>4370400</v>
      </c>
      <c r="Q213" s="168" t="s">
        <v>360</v>
      </c>
      <c r="R213" s="157" t="s">
        <v>814</v>
      </c>
      <c r="S213" s="162" t="s">
        <v>65</v>
      </c>
      <c r="T213" s="157">
        <v>0</v>
      </c>
      <c r="U213" s="157" t="s">
        <v>819</v>
      </c>
      <c r="V213" s="157" t="s">
        <v>794</v>
      </c>
    </row>
    <row ht="108" customHeight="1" r="214">
      <c r="A214" s="165">
        <v>181</v>
      </c>
      <c r="B214" s="157" t="s">
        <v>54</v>
      </c>
      <c r="C214" s="157" t="s">
        <v>55</v>
      </c>
      <c r="D214" s="158" t="s">
        <v>808</v>
      </c>
      <c r="E214" s="158" t="s">
        <v>809</v>
      </c>
      <c r="F214" s="158" t="s">
        <v>810</v>
      </c>
      <c r="G214" s="158" t="s">
        <v>811</v>
      </c>
      <c r="H214" s="158" t="s">
        <v>812</v>
      </c>
      <c r="I214" s="160" t="s">
        <v>821</v>
      </c>
      <c r="J214" s="160" t="s">
        <v>821</v>
      </c>
      <c r="K214" s="157" t="s">
        <v>61</v>
      </c>
      <c r="L214" s="157" t="s">
        <v>62</v>
      </c>
      <c r="M214" s="161">
        <v>1</v>
      </c>
      <c r="N214" s="161">
        <v>173428.571429</v>
      </c>
      <c r="O214" s="161">
        <v>173428.571429</v>
      </c>
      <c r="P214" s="161">
        <v>194240</v>
      </c>
      <c r="Q214" s="166" t="s">
        <v>360</v>
      </c>
      <c r="R214" s="157" t="s">
        <v>814</v>
      </c>
      <c r="S214" s="162" t="s">
        <v>65</v>
      </c>
      <c r="T214" s="157">
        <v>0</v>
      </c>
      <c r="U214" s="157" t="s">
        <v>815</v>
      </c>
      <c r="V214" s="157" t="s">
        <v>794</v>
      </c>
    </row>
    <row ht="138.75" customHeight="1" r="215">
      <c r="A215" s="165">
        <v>182</v>
      </c>
      <c r="B215" s="157" t="s">
        <v>54</v>
      </c>
      <c r="C215" s="157" t="s">
        <v>55</v>
      </c>
      <c r="D215" s="158" t="s">
        <v>808</v>
      </c>
      <c r="E215" s="158" t="s">
        <v>809</v>
      </c>
      <c r="F215" s="158" t="s">
        <v>810</v>
      </c>
      <c r="G215" s="158" t="s">
        <v>811</v>
      </c>
      <c r="H215" s="158" t="s">
        <v>812</v>
      </c>
      <c r="I215" s="160" t="s">
        <v>822</v>
      </c>
      <c r="J215" s="160" t="s">
        <v>822</v>
      </c>
      <c r="K215" s="157" t="s">
        <v>61</v>
      </c>
      <c r="L215" s="157" t="s">
        <v>62</v>
      </c>
      <c r="M215" s="161">
        <v>1</v>
      </c>
      <c r="N215" s="161">
        <v>693714.285714</v>
      </c>
      <c r="O215" s="161">
        <v>693714.285714</v>
      </c>
      <c r="P215" s="161">
        <v>776960</v>
      </c>
      <c r="Q215" s="166" t="s">
        <v>360</v>
      </c>
      <c r="R215" s="157" t="s">
        <v>814</v>
      </c>
      <c r="S215" s="162" t="s">
        <v>65</v>
      </c>
      <c r="T215" s="157">
        <v>0</v>
      </c>
      <c r="U215" s="157" t="s">
        <v>815</v>
      </c>
      <c r="V215" s="157" t="s">
        <v>794</v>
      </c>
    </row>
    <row customFormat="1" ht="114.75" customHeight="1" r="216" s="76">
      <c r="A216" s="167">
        <v>183</v>
      </c>
      <c r="B216" s="157" t="s">
        <v>54</v>
      </c>
      <c r="C216" s="157" t="s">
        <v>55</v>
      </c>
      <c r="D216" s="158" t="s">
        <v>808</v>
      </c>
      <c r="E216" s="158" t="s">
        <v>809</v>
      </c>
      <c r="F216" s="158" t="s">
        <v>810</v>
      </c>
      <c r="G216" s="158" t="s">
        <v>811</v>
      </c>
      <c r="H216" s="158" t="s">
        <v>812</v>
      </c>
      <c r="I216" s="160" t="s">
        <v>823</v>
      </c>
      <c r="J216" s="160" t="s">
        <v>823</v>
      </c>
      <c r="K216" s="157" t="s">
        <v>61</v>
      </c>
      <c r="L216" s="157" t="s">
        <v>62</v>
      </c>
      <c r="M216" s="161">
        <v>1</v>
      </c>
      <c r="N216" s="161">
        <v>346857.142857</v>
      </c>
      <c r="O216" s="161">
        <v>346857.142857</v>
      </c>
      <c r="P216" s="161">
        <v>388480</v>
      </c>
      <c r="Q216" s="168" t="s">
        <v>360</v>
      </c>
      <c r="R216" s="157" t="s">
        <v>814</v>
      </c>
      <c r="S216" s="162" t="s">
        <v>65</v>
      </c>
      <c r="T216" s="157">
        <v>0</v>
      </c>
      <c r="U216" s="157" t="s">
        <v>819</v>
      </c>
      <c r="V216" s="157" t="s">
        <v>794</v>
      </c>
    </row>
    <row customFormat="1" ht="127.5" customHeight="1" r="217" s="76">
      <c r="A217" s="167">
        <v>184</v>
      </c>
      <c r="B217" s="157" t="s">
        <v>54</v>
      </c>
      <c r="C217" s="157" t="s">
        <v>55</v>
      </c>
      <c r="D217" s="158" t="s">
        <v>808</v>
      </c>
      <c r="E217" s="158" t="s">
        <v>809</v>
      </c>
      <c r="F217" s="158" t="s">
        <v>810</v>
      </c>
      <c r="G217" s="158" t="s">
        <v>811</v>
      </c>
      <c r="H217" s="158" t="s">
        <v>812</v>
      </c>
      <c r="I217" s="160" t="s">
        <v>824</v>
      </c>
      <c r="J217" s="160" t="s">
        <v>824</v>
      </c>
      <c r="K217" s="157" t="s">
        <v>61</v>
      </c>
      <c r="L217" s="157" t="s">
        <v>62</v>
      </c>
      <c r="M217" s="161">
        <v>1</v>
      </c>
      <c r="N217" s="161">
        <v>364660.714286</v>
      </c>
      <c r="O217" s="161">
        <v>364660.714286</v>
      </c>
      <c r="P217" s="161">
        <v>408420</v>
      </c>
      <c r="Q217" s="168" t="s">
        <v>360</v>
      </c>
      <c r="R217" s="157" t="s">
        <v>814</v>
      </c>
      <c r="S217" s="162" t="s">
        <v>65</v>
      </c>
      <c r="T217" s="157">
        <v>0</v>
      </c>
      <c r="U217" s="157" t="s">
        <v>819</v>
      </c>
      <c r="V217" s="157" t="s">
        <v>794</v>
      </c>
    </row>
    <row customFormat="1" ht="127.5" customHeight="1" r="218" s="76">
      <c r="A218" s="167">
        <v>185</v>
      </c>
      <c r="B218" s="157" t="s">
        <v>54</v>
      </c>
      <c r="C218" s="157" t="s">
        <v>55</v>
      </c>
      <c r="D218" s="158" t="s">
        <v>808</v>
      </c>
      <c r="E218" s="158" t="s">
        <v>809</v>
      </c>
      <c r="F218" s="158" t="s">
        <v>810</v>
      </c>
      <c r="G218" s="158" t="s">
        <v>811</v>
      </c>
      <c r="H218" s="158" t="s">
        <v>812</v>
      </c>
      <c r="I218" s="160" t="s">
        <v>825</v>
      </c>
      <c r="J218" s="160" t="s">
        <v>825</v>
      </c>
      <c r="K218" s="157" t="s">
        <v>61</v>
      </c>
      <c r="L218" s="157" t="s">
        <v>62</v>
      </c>
      <c r="M218" s="161">
        <v>1</v>
      </c>
      <c r="N218" s="161">
        <v>780428.571429</v>
      </c>
      <c r="O218" s="161">
        <v>780428.571429</v>
      </c>
      <c r="P218" s="161">
        <v>874080</v>
      </c>
      <c r="Q218" s="168" t="s">
        <v>360</v>
      </c>
      <c r="R218" s="157" t="s">
        <v>814</v>
      </c>
      <c r="S218" s="162" t="s">
        <v>65</v>
      </c>
      <c r="T218" s="157">
        <v>0</v>
      </c>
      <c r="U218" s="157" t="s">
        <v>819</v>
      </c>
      <c r="V218" s="157" t="s">
        <v>794</v>
      </c>
    </row>
    <row customFormat="1" ht="127.5" customHeight="1" r="219" s="76">
      <c r="A219" s="167">
        <v>186</v>
      </c>
      <c r="B219" s="157" t="s">
        <v>54</v>
      </c>
      <c r="C219" s="157" t="s">
        <v>55</v>
      </c>
      <c r="D219" s="158" t="s">
        <v>808</v>
      </c>
      <c r="E219" s="158" t="s">
        <v>809</v>
      </c>
      <c r="F219" s="158" t="s">
        <v>810</v>
      </c>
      <c r="G219" s="158" t="s">
        <v>811</v>
      </c>
      <c r="H219" s="158" t="s">
        <v>812</v>
      </c>
      <c r="I219" s="160" t="s">
        <v>826</v>
      </c>
      <c r="J219" s="160" t="s">
        <v>826</v>
      </c>
      <c r="K219" s="157" t="s">
        <v>61</v>
      </c>
      <c r="L219" s="157" t="s">
        <v>62</v>
      </c>
      <c r="M219" s="161">
        <v>1</v>
      </c>
      <c r="N219" s="161">
        <v>780428.571429</v>
      </c>
      <c r="O219" s="161">
        <v>780428.571429</v>
      </c>
      <c r="P219" s="161">
        <v>874080</v>
      </c>
      <c r="Q219" s="168" t="s">
        <v>360</v>
      </c>
      <c r="R219" s="157" t="s">
        <v>814</v>
      </c>
      <c r="S219" s="162" t="s">
        <v>65</v>
      </c>
      <c r="T219" s="157">
        <v>0</v>
      </c>
      <c r="U219" s="157" t="s">
        <v>819</v>
      </c>
      <c r="V219" s="157" t="s">
        <v>794</v>
      </c>
    </row>
    <row customFormat="1" ht="150" customHeight="1" r="220" s="169">
      <c r="A220" s="107">
        <v>187</v>
      </c>
      <c r="B220" s="51" t="s">
        <v>54</v>
      </c>
      <c r="C220" s="51" t="s">
        <v>55</v>
      </c>
      <c r="D220" s="52" t="s">
        <v>827</v>
      </c>
      <c r="E220" s="52" t="s">
        <v>828</v>
      </c>
      <c r="F220" s="52" t="s">
        <v>829</v>
      </c>
      <c r="G220" s="52" t="s">
        <v>830</v>
      </c>
      <c r="H220" s="52" t="s">
        <v>831</v>
      </c>
      <c r="I220" s="54" t="s">
        <v>832</v>
      </c>
      <c r="J220" s="54" t="s">
        <v>833</v>
      </c>
      <c r="K220" s="51" t="s">
        <v>100</v>
      </c>
      <c r="L220" s="51" t="s">
        <v>62</v>
      </c>
      <c r="M220" s="55">
        <v>1</v>
      </c>
      <c r="N220" s="170">
        <v>100000000</v>
      </c>
      <c r="O220" s="170">
        <f>N220*M220</f>
        <v>100000000</v>
      </c>
      <c r="P220" s="170">
        <f>O220*1.1200000000000001</f>
        <v>112000000.00000001</v>
      </c>
      <c r="Q220" s="171" t="s">
        <v>834</v>
      </c>
      <c r="R220" s="172" t="s">
        <v>835</v>
      </c>
      <c r="S220" s="57" t="s">
        <v>65</v>
      </c>
      <c r="T220" s="107">
        <v>30</v>
      </c>
      <c r="U220" s="71" t="s">
        <v>836</v>
      </c>
      <c r="V220" s="51" t="s">
        <v>773</v>
      </c>
    </row>
    <row ht="135" customHeight="1" r="221">
      <c r="A221" s="65">
        <v>188</v>
      </c>
      <c r="B221" s="51" t="s">
        <v>54</v>
      </c>
      <c r="C221" s="51" t="s">
        <v>55</v>
      </c>
      <c r="D221" s="52" t="s">
        <v>837</v>
      </c>
      <c r="E221" s="52" t="s">
        <v>838</v>
      </c>
      <c r="F221" s="52" t="s">
        <v>838</v>
      </c>
      <c r="G221" s="52" t="s">
        <v>839</v>
      </c>
      <c r="H221" s="52" t="s">
        <v>839</v>
      </c>
      <c r="I221" s="53" t="s">
        <v>840</v>
      </c>
      <c r="J221" s="54" t="s">
        <v>841</v>
      </c>
      <c r="K221" s="51" t="s">
        <v>61</v>
      </c>
      <c r="L221" s="51" t="s">
        <v>62</v>
      </c>
      <c r="M221" s="55">
        <v>1</v>
      </c>
      <c r="N221" s="55">
        <v>4878000</v>
      </c>
      <c r="O221" s="55">
        <v>4878000</v>
      </c>
      <c r="P221" s="55">
        <v>5463360</v>
      </c>
      <c r="Q221" s="62" t="s">
        <v>535</v>
      </c>
      <c r="R221" s="51" t="s">
        <v>64</v>
      </c>
      <c r="S221" s="57" t="s">
        <v>65</v>
      </c>
      <c r="T221" s="51">
        <v>0</v>
      </c>
      <c r="U221" s="51" t="s">
        <v>842</v>
      </c>
      <c r="V221" s="51" t="s">
        <v>773</v>
      </c>
    </row>
    <row customFormat="1" ht="75" customHeight="1" r="222" s="6">
      <c r="A222" s="69">
        <v>189</v>
      </c>
      <c r="B222" s="51" t="s">
        <v>54</v>
      </c>
      <c r="C222" s="51" t="s">
        <v>55</v>
      </c>
      <c r="D222" s="52" t="s">
        <v>843</v>
      </c>
      <c r="E222" s="52" t="s">
        <v>844</v>
      </c>
      <c r="F222" s="52" t="s">
        <v>845</v>
      </c>
      <c r="G222" s="52" t="s">
        <v>846</v>
      </c>
      <c r="H222" s="52" t="s">
        <v>847</v>
      </c>
      <c r="I222" s="53" t="s">
        <v>848</v>
      </c>
      <c r="J222" s="54" t="s">
        <v>849</v>
      </c>
      <c r="K222" s="51" t="s">
        <v>100</v>
      </c>
      <c r="L222" s="51" t="s">
        <v>62</v>
      </c>
      <c r="M222" s="55">
        <v>1</v>
      </c>
      <c r="N222" s="70">
        <f>O222</f>
        <v>6659196.4285714282</v>
      </c>
      <c r="O222" s="70">
        <f>P222/1.1200000000000001</f>
        <v>6659196.4285714282</v>
      </c>
      <c r="P222" s="70">
        <f>8949960/12*10</f>
        <v>7458300</v>
      </c>
      <c r="Q222" s="57" t="s">
        <v>63</v>
      </c>
      <c r="R222" s="119" t="s">
        <v>117</v>
      </c>
      <c r="S222" s="57" t="s">
        <v>65</v>
      </c>
      <c r="T222" s="51">
        <v>0</v>
      </c>
      <c r="U222" s="51" t="s">
        <v>850</v>
      </c>
      <c r="V222" s="51" t="s">
        <v>681</v>
      </c>
      <c r="Y222" s="58"/>
    </row>
    <row customFormat="1" ht="75" customHeight="1" r="223" s="6">
      <c r="A223" s="51">
        <v>190</v>
      </c>
      <c r="B223" s="51" t="s">
        <v>54</v>
      </c>
      <c r="C223" s="51" t="s">
        <v>55</v>
      </c>
      <c r="D223" s="52" t="s">
        <v>851</v>
      </c>
      <c r="E223" s="52" t="s">
        <v>852</v>
      </c>
      <c r="F223" s="52" t="s">
        <v>852</v>
      </c>
      <c r="G223" s="52" t="s">
        <v>852</v>
      </c>
      <c r="H223" s="52" t="s">
        <v>852</v>
      </c>
      <c r="I223" s="53" t="s">
        <v>853</v>
      </c>
      <c r="J223" s="54" t="s">
        <v>854</v>
      </c>
      <c r="K223" s="51" t="s">
        <v>61</v>
      </c>
      <c r="L223" s="51" t="s">
        <v>62</v>
      </c>
      <c r="M223" s="55">
        <v>1</v>
      </c>
      <c r="N223" s="55">
        <f>O223</f>
        <v>616071.42857142852</v>
      </c>
      <c r="O223" s="55">
        <f>P223/1.1200000000000001</f>
        <v>616071.42857142852</v>
      </c>
      <c r="P223" s="55">
        <v>690000</v>
      </c>
      <c r="Q223" s="57" t="s">
        <v>108</v>
      </c>
      <c r="R223" s="51" t="s">
        <v>342</v>
      </c>
      <c r="S223" s="57" t="s">
        <v>65</v>
      </c>
      <c r="T223" s="51">
        <v>0</v>
      </c>
      <c r="U223" s="51"/>
      <c r="V223" s="51" t="s">
        <v>681</v>
      </c>
      <c r="Y223" s="58"/>
    </row>
    <row customFormat="1" ht="90" customHeight="1" r="224" s="6">
      <c r="A224" s="51">
        <v>191</v>
      </c>
      <c r="B224" s="51" t="s">
        <v>54</v>
      </c>
      <c r="C224" s="51" t="s">
        <v>55</v>
      </c>
      <c r="D224" s="52" t="s">
        <v>855</v>
      </c>
      <c r="E224" s="52" t="s">
        <v>856</v>
      </c>
      <c r="F224" s="52" t="s">
        <v>857</v>
      </c>
      <c r="G224" s="52" t="s">
        <v>856</v>
      </c>
      <c r="H224" s="52" t="s">
        <v>857</v>
      </c>
      <c r="I224" s="53" t="s">
        <v>858</v>
      </c>
      <c r="J224" s="54" t="s">
        <v>859</v>
      </c>
      <c r="K224" s="51" t="s">
        <v>61</v>
      </c>
      <c r="L224" s="51" t="s">
        <v>62</v>
      </c>
      <c r="M224" s="55">
        <v>1</v>
      </c>
      <c r="N224" s="55">
        <f>O224</f>
        <v>1928571.4285714284</v>
      </c>
      <c r="O224" s="55">
        <f>P224/1.12</f>
        <v>1928571.4285714284</v>
      </c>
      <c r="P224" s="55">
        <v>2160000</v>
      </c>
      <c r="Q224" s="57" t="s">
        <v>63</v>
      </c>
      <c r="R224" s="51" t="s">
        <v>342</v>
      </c>
      <c r="S224" s="57" t="s">
        <v>65</v>
      </c>
      <c r="T224" s="51">
        <v>0</v>
      </c>
      <c r="U224" s="51"/>
      <c r="V224" s="51" t="s">
        <v>681</v>
      </c>
      <c r="Y224" s="58"/>
    </row>
    <row customFormat="1" ht="114" customHeight="1" r="225" s="76">
      <c r="A225" s="51">
        <v>192</v>
      </c>
      <c r="B225" s="51" t="s">
        <v>54</v>
      </c>
      <c r="C225" s="51" t="s">
        <v>55</v>
      </c>
      <c r="D225" s="52" t="s">
        <v>860</v>
      </c>
      <c r="E225" s="52" t="s">
        <v>861</v>
      </c>
      <c r="F225" s="52" t="s">
        <v>862</v>
      </c>
      <c r="G225" s="52" t="s">
        <v>861</v>
      </c>
      <c r="H225" s="52" t="s">
        <v>862</v>
      </c>
      <c r="I225" s="86" t="s">
        <v>863</v>
      </c>
      <c r="J225" s="87" t="s">
        <v>864</v>
      </c>
      <c r="K225" s="51" t="s">
        <v>61</v>
      </c>
      <c r="L225" s="51" t="s">
        <v>62</v>
      </c>
      <c r="M225" s="55">
        <v>1</v>
      </c>
      <c r="N225" s="55">
        <f>O225</f>
        <v>4090907.1428571423</v>
      </c>
      <c r="O225" s="55">
        <f>P225/1.1200000000000001</f>
        <v>4090907.1428571423</v>
      </c>
      <c r="P225" s="55">
        <v>4581816</v>
      </c>
      <c r="Q225" s="52" t="s">
        <v>191</v>
      </c>
      <c r="R225" s="51" t="s">
        <v>342</v>
      </c>
      <c r="S225" s="57" t="s">
        <v>65</v>
      </c>
      <c r="T225" s="51">
        <v>0</v>
      </c>
      <c r="U225" s="137" t="s">
        <v>807</v>
      </c>
      <c r="V225" s="51" t="s">
        <v>681</v>
      </c>
    </row>
    <row customFormat="1" ht="114" customHeight="1" r="226" s="76">
      <c r="A226" s="65">
        <v>193</v>
      </c>
      <c r="B226" s="51" t="s">
        <v>54</v>
      </c>
      <c r="C226" s="51" t="s">
        <v>55</v>
      </c>
      <c r="D226" s="52" t="s">
        <v>865</v>
      </c>
      <c r="E226" s="52" t="s">
        <v>866</v>
      </c>
      <c r="F226" s="52" t="s">
        <v>866</v>
      </c>
      <c r="G226" s="52" t="s">
        <v>867</v>
      </c>
      <c r="H226" s="52" t="s">
        <v>867</v>
      </c>
      <c r="I226" s="53" t="s">
        <v>868</v>
      </c>
      <c r="J226" s="54" t="s">
        <v>869</v>
      </c>
      <c r="K226" s="51" t="s">
        <v>100</v>
      </c>
      <c r="L226" s="51" t="s">
        <v>62</v>
      </c>
      <c r="M226" s="55">
        <v>1</v>
      </c>
      <c r="N226" s="55">
        <f>O226</f>
        <v>5357142.8571428563</v>
      </c>
      <c r="O226" s="55">
        <f>P226/1.1200000000000001</f>
        <v>5357142.8571428563</v>
      </c>
      <c r="P226" s="55">
        <v>6000000</v>
      </c>
      <c r="Q226" s="62" t="s">
        <v>360</v>
      </c>
      <c r="R226" s="51" t="s">
        <v>342</v>
      </c>
      <c r="S226" s="57" t="s">
        <v>65</v>
      </c>
      <c r="T226" s="51">
        <v>0</v>
      </c>
      <c r="U226" s="51" t="s">
        <v>870</v>
      </c>
      <c r="V226" s="51" t="s">
        <v>681</v>
      </c>
    </row>
    <row customFormat="1" ht="173.25" customHeight="1" r="227" s="173">
      <c r="A227" s="95">
        <v>194</v>
      </c>
      <c r="B227" s="51" t="s">
        <v>54</v>
      </c>
      <c r="C227" s="51" t="s">
        <v>55</v>
      </c>
      <c r="D227" s="52" t="s">
        <v>871</v>
      </c>
      <c r="E227" s="52" t="s">
        <v>872</v>
      </c>
      <c r="F227" s="52" t="s">
        <v>873</v>
      </c>
      <c r="G227" s="52" t="s">
        <v>874</v>
      </c>
      <c r="H227" s="52" t="s">
        <v>875</v>
      </c>
      <c r="I227" s="53" t="s">
        <v>876</v>
      </c>
      <c r="J227" s="54" t="s">
        <v>877</v>
      </c>
      <c r="K227" s="51" t="s">
        <v>61</v>
      </c>
      <c r="L227" s="51" t="s">
        <v>62</v>
      </c>
      <c r="M227" s="55">
        <v>1</v>
      </c>
      <c r="N227" s="55">
        <f>O227</f>
        <v>1539999.9999999998</v>
      </c>
      <c r="O227" s="55">
        <f>P227/1.12</f>
        <v>1539999.9999999998</v>
      </c>
      <c r="P227" s="55">
        <v>1724800</v>
      </c>
      <c r="Q227" s="174" t="s">
        <v>834</v>
      </c>
      <c r="R227" s="51" t="s">
        <v>342</v>
      </c>
      <c r="S227" s="57" t="s">
        <v>65</v>
      </c>
      <c r="T227" s="51">
        <v>0</v>
      </c>
      <c r="U227" s="175" t="s">
        <v>878</v>
      </c>
      <c r="V227" s="51" t="s">
        <v>681</v>
      </c>
      <c r="W227" s="176"/>
      <c r="Y227" s="177"/>
    </row>
    <row ht="120" customHeight="1" r="228">
      <c r="A228" s="78">
        <v>195</v>
      </c>
      <c r="B228" s="51" t="s">
        <v>54</v>
      </c>
      <c r="C228" s="51" t="s">
        <v>55</v>
      </c>
      <c r="D228" s="52" t="s">
        <v>879</v>
      </c>
      <c r="E228" s="52" t="s">
        <v>880</v>
      </c>
      <c r="F228" s="52" t="s">
        <v>881</v>
      </c>
      <c r="G228" s="52" t="s">
        <v>880</v>
      </c>
      <c r="H228" s="52" t="s">
        <v>882</v>
      </c>
      <c r="I228" s="53" t="s">
        <v>883</v>
      </c>
      <c r="J228" s="54" t="s">
        <v>884</v>
      </c>
      <c r="K228" s="51" t="s">
        <v>61</v>
      </c>
      <c r="L228" s="51" t="s">
        <v>62</v>
      </c>
      <c r="M228" s="55">
        <v>1</v>
      </c>
      <c r="N228" s="80">
        <f>O228</f>
        <v>4463714.2857142854</v>
      </c>
      <c r="O228" s="80">
        <f>P228/1.12</f>
        <v>4463714.2857142854</v>
      </c>
      <c r="P228" s="80">
        <v>4999360</v>
      </c>
      <c r="Q228" s="57" t="s">
        <v>93</v>
      </c>
      <c r="R228" s="51" t="s">
        <v>885</v>
      </c>
      <c r="S228" s="57" t="s">
        <v>65</v>
      </c>
      <c r="T228" s="51">
        <v>0</v>
      </c>
      <c r="U228" s="51" t="s">
        <v>886</v>
      </c>
      <c r="V228" s="51" t="s">
        <v>681</v>
      </c>
    </row>
    <row customFormat="1" ht="136.5" customHeight="1" r="229" s="6">
      <c r="A229" s="69">
        <v>196</v>
      </c>
      <c r="B229" s="51" t="s">
        <v>54</v>
      </c>
      <c r="C229" s="51" t="s">
        <v>55</v>
      </c>
      <c r="D229" s="52" t="s">
        <v>887</v>
      </c>
      <c r="E229" s="52" t="s">
        <v>888</v>
      </c>
      <c r="F229" s="52" t="s">
        <v>889</v>
      </c>
      <c r="G229" s="51" t="s">
        <v>888</v>
      </c>
      <c r="H229" s="51" t="s">
        <v>889</v>
      </c>
      <c r="I229" s="69" t="s">
        <v>890</v>
      </c>
      <c r="J229" s="69" t="s">
        <v>891</v>
      </c>
      <c r="K229" s="51" t="s">
        <v>100</v>
      </c>
      <c r="L229" s="51" t="s">
        <v>62</v>
      </c>
      <c r="M229" s="55">
        <v>1</v>
      </c>
      <c r="N229" s="118">
        <v>7629464.2857140005</v>
      </c>
      <c r="O229" s="118">
        <v>7629464.2857140005</v>
      </c>
      <c r="P229" s="118">
        <v>8545000</v>
      </c>
      <c r="Q229" s="125" t="s">
        <v>73</v>
      </c>
      <c r="R229" s="51" t="s">
        <v>342</v>
      </c>
      <c r="S229" s="57" t="s">
        <v>65</v>
      </c>
      <c r="T229" s="51">
        <v>0</v>
      </c>
      <c r="U229" s="175" t="s">
        <v>892</v>
      </c>
      <c r="V229" s="51" t="s">
        <v>681</v>
      </c>
      <c r="Y229" s="58"/>
    </row>
    <row customFormat="1" ht="135" customHeight="1" r="230" s="6">
      <c r="A230" s="69">
        <v>197</v>
      </c>
      <c r="B230" s="51" t="s">
        <v>54</v>
      </c>
      <c r="C230" s="51" t="s">
        <v>55</v>
      </c>
      <c r="D230" s="52" t="s">
        <v>887</v>
      </c>
      <c r="E230" s="52" t="s">
        <v>888</v>
      </c>
      <c r="F230" s="52" t="s">
        <v>889</v>
      </c>
      <c r="G230" s="51" t="s">
        <v>888</v>
      </c>
      <c r="H230" s="51" t="s">
        <v>889</v>
      </c>
      <c r="I230" s="69" t="s">
        <v>893</v>
      </c>
      <c r="J230" s="69" t="s">
        <v>894</v>
      </c>
      <c r="K230" s="51" t="s">
        <v>100</v>
      </c>
      <c r="L230" s="51" t="s">
        <v>62</v>
      </c>
      <c r="M230" s="55">
        <v>1</v>
      </c>
      <c r="N230" s="118">
        <v>3571428.5714289998</v>
      </c>
      <c r="O230" s="118">
        <v>3571428.5714289998</v>
      </c>
      <c r="P230" s="118">
        <v>4000000</v>
      </c>
      <c r="Q230" s="57" t="s">
        <v>73</v>
      </c>
      <c r="R230" s="51" t="s">
        <v>342</v>
      </c>
      <c r="S230" s="57" t="s">
        <v>65</v>
      </c>
      <c r="T230" s="51">
        <v>0</v>
      </c>
      <c r="U230" s="175" t="s">
        <v>892</v>
      </c>
      <c r="V230" s="51" t="s">
        <v>681</v>
      </c>
      <c r="Y230" s="58"/>
    </row>
    <row customFormat="1" ht="106.5" customHeight="1" r="231" s="173">
      <c r="A231" s="51">
        <v>198</v>
      </c>
      <c r="B231" s="51" t="s">
        <v>54</v>
      </c>
      <c r="C231" s="51" t="s">
        <v>55</v>
      </c>
      <c r="D231" s="52" t="s">
        <v>887</v>
      </c>
      <c r="E231" s="52" t="s">
        <v>888</v>
      </c>
      <c r="F231" s="52" t="s">
        <v>889</v>
      </c>
      <c r="G231" s="51" t="s">
        <v>888</v>
      </c>
      <c r="H231" s="51" t="s">
        <v>889</v>
      </c>
      <c r="I231" s="53" t="s">
        <v>895</v>
      </c>
      <c r="J231" s="53" t="s">
        <v>896</v>
      </c>
      <c r="K231" s="51" t="s">
        <v>100</v>
      </c>
      <c r="L231" s="51" t="s">
        <v>62</v>
      </c>
      <c r="M231" s="55">
        <v>1</v>
      </c>
      <c r="N231" s="178">
        <v>2611607.1428570002</v>
      </c>
      <c r="O231" s="178">
        <v>2611607.1428570002</v>
      </c>
      <c r="P231" s="178">
        <v>2925000</v>
      </c>
      <c r="Q231" s="179" t="s">
        <v>360</v>
      </c>
      <c r="R231" s="51" t="s">
        <v>342</v>
      </c>
      <c r="S231" s="57" t="s">
        <v>65</v>
      </c>
      <c r="T231" s="51">
        <v>0</v>
      </c>
      <c r="U231" s="67" t="s">
        <v>897</v>
      </c>
      <c r="V231" s="51" t="s">
        <v>681</v>
      </c>
      <c r="Y231" s="177"/>
    </row>
    <row customFormat="1" ht="102" customHeight="1" r="232" s="180">
      <c r="A232" s="95">
        <v>199</v>
      </c>
      <c r="B232" s="51" t="s">
        <v>54</v>
      </c>
      <c r="C232" s="51" t="s">
        <v>55</v>
      </c>
      <c r="D232" s="52" t="s">
        <v>208</v>
      </c>
      <c r="E232" s="52" t="s">
        <v>210</v>
      </c>
      <c r="F232" s="52" t="s">
        <v>210</v>
      </c>
      <c r="G232" s="52" t="s">
        <v>212</v>
      </c>
      <c r="H232" s="52" t="s">
        <v>212</v>
      </c>
      <c r="I232" s="181" t="s">
        <v>898</v>
      </c>
      <c r="J232" s="145" t="s">
        <v>899</v>
      </c>
      <c r="K232" s="51" t="s">
        <v>61</v>
      </c>
      <c r="L232" s="51" t="s">
        <v>62</v>
      </c>
      <c r="M232" s="55">
        <v>1</v>
      </c>
      <c r="N232" s="97">
        <f>O232</f>
        <v>404999.99999999994</v>
      </c>
      <c r="O232" s="97">
        <f>P232/1.1200000000000001</f>
        <v>404999.99999999994</v>
      </c>
      <c r="P232" s="97">
        <v>453600</v>
      </c>
      <c r="Q232" s="175" t="s">
        <v>143</v>
      </c>
      <c r="R232" s="51" t="s">
        <v>144</v>
      </c>
      <c r="S232" s="57" t="s">
        <v>65</v>
      </c>
      <c r="T232" s="51">
        <v>0</v>
      </c>
      <c r="U232" s="175" t="s">
        <v>900</v>
      </c>
      <c r="V232" s="51" t="s">
        <v>681</v>
      </c>
      <c r="W232" s="182"/>
    </row>
    <row customFormat="1" ht="84" customHeight="1" r="233" s="173">
      <c r="A233" s="50">
        <v>200</v>
      </c>
      <c r="B233" s="51" t="s">
        <v>54</v>
      </c>
      <c r="C233" s="51" t="s">
        <v>55</v>
      </c>
      <c r="D233" s="52" t="s">
        <v>901</v>
      </c>
      <c r="E233" s="52" t="s">
        <v>902</v>
      </c>
      <c r="F233" s="52" t="s">
        <v>902</v>
      </c>
      <c r="G233" s="52" t="s">
        <v>902</v>
      </c>
      <c r="H233" s="52" t="s">
        <v>902</v>
      </c>
      <c r="I233" s="53" t="s">
        <v>903</v>
      </c>
      <c r="J233" s="54" t="s">
        <v>904</v>
      </c>
      <c r="K233" s="51" t="s">
        <v>61</v>
      </c>
      <c r="L233" s="51" t="s">
        <v>62</v>
      </c>
      <c r="M233" s="55">
        <v>1</v>
      </c>
      <c r="N233" s="55">
        <f>O233</f>
        <v>2857142.8571428568</v>
      </c>
      <c r="O233" s="55">
        <f>P233/1.12</f>
        <v>2857142.8571428568</v>
      </c>
      <c r="P233" s="55">
        <v>3200000</v>
      </c>
      <c r="Q233" s="183" t="s">
        <v>121</v>
      </c>
      <c r="R233" s="51" t="s">
        <v>342</v>
      </c>
      <c r="S233" s="57" t="s">
        <v>65</v>
      </c>
      <c r="T233" s="67">
        <v>0</v>
      </c>
      <c r="U233" s="175" t="s">
        <v>905</v>
      </c>
      <c r="V233" s="51" t="s">
        <v>681</v>
      </c>
      <c r="Y233" s="177"/>
    </row>
    <row customFormat="1" ht="135" customHeight="1" r="234" s="184">
      <c r="A234" s="185">
        <v>201</v>
      </c>
      <c r="B234" s="67" t="s">
        <v>54</v>
      </c>
      <c r="C234" s="67" t="s">
        <v>55</v>
      </c>
      <c r="D234" s="186" t="s">
        <v>472</v>
      </c>
      <c r="E234" s="186" t="s">
        <v>473</v>
      </c>
      <c r="F234" s="186" t="s">
        <v>474</v>
      </c>
      <c r="G234" s="186" t="s">
        <v>475</v>
      </c>
      <c r="H234" s="186" t="s">
        <v>476</v>
      </c>
      <c r="I234" s="187" t="s">
        <v>477</v>
      </c>
      <c r="J234" s="187" t="s">
        <v>478</v>
      </c>
      <c r="K234" s="67" t="s">
        <v>608</v>
      </c>
      <c r="L234" s="188" t="s">
        <v>62</v>
      </c>
      <c r="M234" s="189">
        <v>1</v>
      </c>
      <c r="N234" s="108">
        <f>O234</f>
        <v>3080607.8035714286</v>
      </c>
      <c r="O234" s="108">
        <f>P234/1.1200000000000001</f>
        <v>3080607.8035714286</v>
      </c>
      <c r="P234" s="108">
        <v>3450280.7400000002</v>
      </c>
      <c r="Q234" s="57" t="s">
        <v>63</v>
      </c>
      <c r="R234" s="190" t="s">
        <v>109</v>
      </c>
      <c r="S234" s="188">
        <v>710000000</v>
      </c>
      <c r="T234" s="188">
        <v>0</v>
      </c>
      <c r="U234" s="71" t="s">
        <v>480</v>
      </c>
      <c r="V234" s="51" t="s">
        <v>481</v>
      </c>
      <c r="W234" s="6"/>
      <c r="X234" s="191"/>
      <c r="Y234" s="192"/>
      <c r="Z234" s="192"/>
      <c r="AA234" s="192"/>
    </row>
    <row customFormat="1" ht="120" customHeight="1" r="235" s="193">
      <c r="A235" s="194">
        <v>202</v>
      </c>
      <c r="B235" s="67" t="s">
        <v>54</v>
      </c>
      <c r="C235" s="188" t="s">
        <v>55</v>
      </c>
      <c r="D235" s="67" t="s">
        <v>491</v>
      </c>
      <c r="E235" s="186" t="s">
        <v>492</v>
      </c>
      <c r="F235" s="67" t="s">
        <v>493</v>
      </c>
      <c r="G235" s="186" t="s">
        <v>494</v>
      </c>
      <c r="H235" s="67" t="s">
        <v>495</v>
      </c>
      <c r="I235" s="53" t="s">
        <v>496</v>
      </c>
      <c r="J235" s="53" t="s">
        <v>497</v>
      </c>
      <c r="K235" s="67" t="s">
        <v>608</v>
      </c>
      <c r="L235" s="195" t="s">
        <v>62</v>
      </c>
      <c r="M235" s="189">
        <v>1</v>
      </c>
      <c r="N235" s="196">
        <f>O235</f>
        <v>4464285.7142857136</v>
      </c>
      <c r="O235" s="196">
        <f>P235/1.1200000000000001</f>
        <v>4464285.7142857136</v>
      </c>
      <c r="P235" s="178">
        <f>(30000000/12)*2</f>
        <v>5000000</v>
      </c>
      <c r="Q235" s="57" t="s">
        <v>63</v>
      </c>
      <c r="R235" s="190" t="s">
        <v>109</v>
      </c>
      <c r="S235" s="188">
        <v>710000000</v>
      </c>
      <c r="T235" s="188">
        <v>0</v>
      </c>
      <c r="U235" s="57" t="s">
        <v>906</v>
      </c>
      <c r="V235" s="51" t="s">
        <v>481</v>
      </c>
      <c r="Y235" s="197"/>
      <c r="Z235" s="197"/>
      <c r="AA235" s="197"/>
    </row>
    <row customFormat="1" ht="90" customHeight="1" r="236" s="6">
      <c r="A236" s="69">
        <v>203</v>
      </c>
      <c r="B236" s="51" t="s">
        <v>54</v>
      </c>
      <c r="C236" s="51" t="s">
        <v>55</v>
      </c>
      <c r="D236" s="51" t="s">
        <v>512</v>
      </c>
      <c r="E236" s="51" t="s">
        <v>513</v>
      </c>
      <c r="F236" s="51" t="s">
        <v>513</v>
      </c>
      <c r="G236" s="51" t="s">
        <v>514</v>
      </c>
      <c r="H236" s="51" t="s">
        <v>514</v>
      </c>
      <c r="I236" s="53" t="s">
        <v>515</v>
      </c>
      <c r="J236" s="198" t="s">
        <v>516</v>
      </c>
      <c r="K236" s="67" t="s">
        <v>608</v>
      </c>
      <c r="L236" s="51" t="s">
        <v>62</v>
      </c>
      <c r="M236" s="55">
        <v>1</v>
      </c>
      <c r="N236" s="196">
        <f>O236</f>
        <v>5208333.333333333</v>
      </c>
      <c r="O236" s="55">
        <f>P236/1.1200000000000001</f>
        <v>5208333.333333333</v>
      </c>
      <c r="P236" s="55">
        <f>(35000000/12)*2</f>
        <v>5833333.333333333</v>
      </c>
      <c r="Q236" s="57" t="s">
        <v>63</v>
      </c>
      <c r="R236" s="190" t="s">
        <v>109</v>
      </c>
      <c r="S236" s="57">
        <v>710000000</v>
      </c>
      <c r="T236" s="51">
        <v>0</v>
      </c>
      <c r="U236" s="57" t="s">
        <v>906</v>
      </c>
      <c r="V236" s="51" t="s">
        <v>481</v>
      </c>
    </row>
    <row customFormat="1" ht="138.75" customHeight="1" r="237" s="4">
      <c r="A237" s="199">
        <v>204</v>
      </c>
      <c r="B237" s="111" t="s">
        <v>54</v>
      </c>
      <c r="C237" s="51" t="s">
        <v>55</v>
      </c>
      <c r="D237" s="195" t="s">
        <v>774</v>
      </c>
      <c r="E237" s="195" t="s">
        <v>907</v>
      </c>
      <c r="F237" s="195" t="s">
        <v>775</v>
      </c>
      <c r="G237" s="52" t="s">
        <v>908</v>
      </c>
      <c r="H237" s="52" t="s">
        <v>776</v>
      </c>
      <c r="I237" s="51" t="s">
        <v>909</v>
      </c>
      <c r="J237" s="200" t="s">
        <v>910</v>
      </c>
      <c r="K237" s="201" t="s">
        <v>100</v>
      </c>
      <c r="L237" s="201" t="s">
        <v>62</v>
      </c>
      <c r="M237" s="202">
        <v>1</v>
      </c>
      <c r="N237" s="203">
        <f>224009821.43000001-4250000-4250000</f>
        <v>215509821.43000001</v>
      </c>
      <c r="O237" s="203">
        <f>N237*M237</f>
        <v>215509821.43000001</v>
      </c>
      <c r="P237" s="203">
        <f>O237*1.1200000000000001</f>
        <v>241371000.00160003</v>
      </c>
      <c r="Q237" s="171" t="s">
        <v>108</v>
      </c>
      <c r="R237" s="201" t="s">
        <v>342</v>
      </c>
      <c r="S237" s="57" t="s">
        <v>65</v>
      </c>
      <c r="T237" s="51">
        <v>0</v>
      </c>
      <c r="U237" s="71" t="s">
        <v>911</v>
      </c>
      <c r="V237" s="201" t="s">
        <v>773</v>
      </c>
    </row>
    <row customFormat="1" ht="85.5" customHeight="1" r="238" s="0">
      <c r="A238" s="50">
        <v>205</v>
      </c>
      <c r="B238" s="51" t="s">
        <v>54</v>
      </c>
      <c r="C238" s="51" t="s">
        <v>55</v>
      </c>
      <c r="D238" s="52" t="s">
        <v>95</v>
      </c>
      <c r="E238" s="52" t="s">
        <v>96</v>
      </c>
      <c r="F238" s="52" t="s">
        <v>97</v>
      </c>
      <c r="G238" s="52" t="s">
        <v>96</v>
      </c>
      <c r="H238" s="52" t="s">
        <v>97</v>
      </c>
      <c r="I238" s="53" t="s">
        <v>98</v>
      </c>
      <c r="J238" s="54" t="s">
        <v>99</v>
      </c>
      <c r="K238" s="51" t="s">
        <v>608</v>
      </c>
      <c r="L238" s="51" t="s">
        <v>62</v>
      </c>
      <c r="M238" s="55">
        <v>1</v>
      </c>
      <c r="N238" s="55">
        <f>O238</f>
        <v>47194740.686011903</v>
      </c>
      <c r="O238" s="55">
        <f>P238/1.1200000000000001</f>
        <v>47194740.686011903</v>
      </c>
      <c r="P238" s="55">
        <f>317148657.41000003/12*2</f>
        <v>52858109.568333335</v>
      </c>
      <c r="Q238" s="68" t="s">
        <v>108</v>
      </c>
      <c r="R238" s="51" t="s">
        <v>912</v>
      </c>
      <c r="S238" s="57" t="s">
        <v>65</v>
      </c>
      <c r="T238" s="51">
        <v>0</v>
      </c>
      <c r="U238" s="51" t="s">
        <v>913</v>
      </c>
      <c r="V238" s="51" t="s">
        <v>67</v>
      </c>
    </row>
    <row customFormat="1" ht="75" customHeight="1" r="239" s="0">
      <c r="A239" s="50">
        <v>206</v>
      </c>
      <c r="B239" s="51" t="s">
        <v>54</v>
      </c>
      <c r="C239" s="51" t="s">
        <v>55</v>
      </c>
      <c r="D239" s="52" t="s">
        <v>111</v>
      </c>
      <c r="E239" s="52" t="s">
        <v>112</v>
      </c>
      <c r="F239" s="52" t="s">
        <v>113</v>
      </c>
      <c r="G239" s="52" t="s">
        <v>112</v>
      </c>
      <c r="H239" s="52" t="s">
        <v>114</v>
      </c>
      <c r="I239" s="53" t="s">
        <v>115</v>
      </c>
      <c r="J239" s="54" t="s">
        <v>116</v>
      </c>
      <c r="K239" s="51" t="s">
        <v>608</v>
      </c>
      <c r="L239" s="51" t="s">
        <v>62</v>
      </c>
      <c r="M239" s="55">
        <v>1</v>
      </c>
      <c r="N239" s="55">
        <f>O239</f>
        <v>1462302.6607142857</v>
      </c>
      <c r="O239" s="55">
        <f>P239/1.12</f>
        <v>1462302.6607142857</v>
      </c>
      <c r="P239" s="55">
        <f>9826673.8800000008/12*2</f>
        <v>1637778.9800000002</v>
      </c>
      <c r="Q239" s="68" t="s">
        <v>108</v>
      </c>
      <c r="R239" s="51" t="s">
        <v>912</v>
      </c>
      <c r="S239" s="57" t="s">
        <v>65</v>
      </c>
      <c r="T239" s="51">
        <v>0</v>
      </c>
      <c r="U239" s="51" t="s">
        <v>913</v>
      </c>
      <c r="V239" s="51" t="s">
        <v>67</v>
      </c>
    </row>
    <row customFormat="1" ht="75" customHeight="1" r="240" s="169">
      <c r="A240" s="107">
        <v>207</v>
      </c>
      <c r="B240" s="107" t="s">
        <v>54</v>
      </c>
      <c r="C240" s="107" t="s">
        <v>55</v>
      </c>
      <c r="D240" s="204" t="s">
        <v>111</v>
      </c>
      <c r="E240" s="204" t="s">
        <v>112</v>
      </c>
      <c r="F240" s="204" t="s">
        <v>113</v>
      </c>
      <c r="G240" s="204" t="s">
        <v>112</v>
      </c>
      <c r="H240" s="204" t="s">
        <v>114</v>
      </c>
      <c r="I240" s="205" t="s">
        <v>115</v>
      </c>
      <c r="J240" s="206" t="s">
        <v>116</v>
      </c>
      <c r="K240" s="107" t="s">
        <v>608</v>
      </c>
      <c r="L240" s="107" t="s">
        <v>62</v>
      </c>
      <c r="M240" s="170">
        <v>1</v>
      </c>
      <c r="N240" s="170">
        <v>0</v>
      </c>
      <c r="O240" s="170">
        <v>0</v>
      </c>
      <c r="P240" s="170">
        <v>0</v>
      </c>
      <c r="Q240" s="170">
        <v>0</v>
      </c>
      <c r="R240" s="170">
        <v>0</v>
      </c>
      <c r="S240" s="170">
        <v>0</v>
      </c>
      <c r="T240" s="170">
        <v>0</v>
      </c>
      <c r="U240" s="107" t="s">
        <v>914</v>
      </c>
      <c r="V240" s="107" t="s">
        <v>67</v>
      </c>
    </row>
    <row customFormat="1" ht="75" customHeight="1" r="241" s="169">
      <c r="A241" s="107">
        <v>208</v>
      </c>
      <c r="B241" s="107" t="s">
        <v>54</v>
      </c>
      <c r="C241" s="107" t="s">
        <v>55</v>
      </c>
      <c r="D241" s="204" t="s">
        <v>111</v>
      </c>
      <c r="E241" s="204" t="s">
        <v>112</v>
      </c>
      <c r="F241" s="204" t="s">
        <v>113</v>
      </c>
      <c r="G241" s="204" t="s">
        <v>112</v>
      </c>
      <c r="H241" s="204" t="s">
        <v>114</v>
      </c>
      <c r="I241" s="205" t="s">
        <v>115</v>
      </c>
      <c r="J241" s="206" t="s">
        <v>116</v>
      </c>
      <c r="K241" s="107" t="s">
        <v>608</v>
      </c>
      <c r="L241" s="107" t="s">
        <v>62</v>
      </c>
      <c r="M241" s="170">
        <v>1</v>
      </c>
      <c r="N241" s="170">
        <v>0</v>
      </c>
      <c r="O241" s="170">
        <v>0</v>
      </c>
      <c r="P241" s="170">
        <v>0</v>
      </c>
      <c r="Q241" s="170">
        <v>0</v>
      </c>
      <c r="R241" s="170">
        <v>0</v>
      </c>
      <c r="S241" s="170">
        <v>0</v>
      </c>
      <c r="T241" s="170">
        <v>0</v>
      </c>
      <c r="U241" s="107" t="s">
        <v>914</v>
      </c>
      <c r="V241" s="107" t="s">
        <v>67</v>
      </c>
    </row>
    <row ht="75" customHeight="1" r="242">
      <c r="A242" s="107">
        <v>209</v>
      </c>
      <c r="B242" s="107" t="s">
        <v>54</v>
      </c>
      <c r="C242" s="107" t="s">
        <v>55</v>
      </c>
      <c r="D242" s="204" t="s">
        <v>111</v>
      </c>
      <c r="E242" s="204" t="s">
        <v>112</v>
      </c>
      <c r="F242" s="204" t="s">
        <v>113</v>
      </c>
      <c r="G242" s="204" t="s">
        <v>112</v>
      </c>
      <c r="H242" s="204" t="s">
        <v>114</v>
      </c>
      <c r="I242" s="205" t="s">
        <v>115</v>
      </c>
      <c r="J242" s="206" t="s">
        <v>116</v>
      </c>
      <c r="K242" s="107" t="s">
        <v>608</v>
      </c>
      <c r="L242" s="107" t="s">
        <v>62</v>
      </c>
      <c r="M242" s="170">
        <v>1</v>
      </c>
      <c r="N242" s="170">
        <v>0</v>
      </c>
      <c r="O242" s="170">
        <v>0</v>
      </c>
      <c r="P242" s="170">
        <v>0</v>
      </c>
      <c r="Q242" s="170">
        <v>0</v>
      </c>
      <c r="R242" s="170">
        <v>0</v>
      </c>
      <c r="S242" s="170">
        <v>0</v>
      </c>
      <c r="T242" s="170">
        <v>0</v>
      </c>
      <c r="U242" s="107" t="s">
        <v>914</v>
      </c>
      <c r="V242" s="107" t="s">
        <v>67</v>
      </c>
    </row>
    <row ht="75" customHeight="1" r="243">
      <c r="A243" s="107">
        <v>210</v>
      </c>
      <c r="B243" s="107" t="s">
        <v>54</v>
      </c>
      <c r="C243" s="107" t="s">
        <v>55</v>
      </c>
      <c r="D243" s="204" t="s">
        <v>111</v>
      </c>
      <c r="E243" s="204" t="s">
        <v>112</v>
      </c>
      <c r="F243" s="204" t="s">
        <v>113</v>
      </c>
      <c r="G243" s="204" t="s">
        <v>112</v>
      </c>
      <c r="H243" s="204" t="s">
        <v>114</v>
      </c>
      <c r="I243" s="205" t="s">
        <v>115</v>
      </c>
      <c r="J243" s="206" t="s">
        <v>116</v>
      </c>
      <c r="K243" s="107" t="s">
        <v>608</v>
      </c>
      <c r="L243" s="107" t="s">
        <v>62</v>
      </c>
      <c r="M243" s="170">
        <v>1</v>
      </c>
      <c r="N243" s="170">
        <v>0</v>
      </c>
      <c r="O243" s="170">
        <v>0</v>
      </c>
      <c r="P243" s="170">
        <v>0</v>
      </c>
      <c r="Q243" s="170">
        <v>0</v>
      </c>
      <c r="R243" s="170">
        <v>0</v>
      </c>
      <c r="S243" s="170">
        <v>0</v>
      </c>
      <c r="T243" s="170">
        <v>0</v>
      </c>
      <c r="U243" s="107" t="s">
        <v>914</v>
      </c>
      <c r="V243" s="107" t="s">
        <v>67</v>
      </c>
    </row>
    <row customFormat="1" ht="75" customHeight="1" r="244" s="0">
      <c r="A244" s="50">
        <v>211</v>
      </c>
      <c r="B244" s="51" t="s">
        <v>54</v>
      </c>
      <c r="C244" s="51" t="s">
        <v>55</v>
      </c>
      <c r="D244" s="52" t="s">
        <v>111</v>
      </c>
      <c r="E244" s="52" t="s">
        <v>112</v>
      </c>
      <c r="F244" s="52" t="s">
        <v>113</v>
      </c>
      <c r="G244" s="52" t="s">
        <v>112</v>
      </c>
      <c r="H244" s="52" t="s">
        <v>114</v>
      </c>
      <c r="I244" s="53" t="s">
        <v>115</v>
      </c>
      <c r="J244" s="54" t="s">
        <v>116</v>
      </c>
      <c r="K244" s="51" t="s">
        <v>608</v>
      </c>
      <c r="L244" s="51" t="s">
        <v>62</v>
      </c>
      <c r="M244" s="55">
        <v>1</v>
      </c>
      <c r="N244" s="55">
        <f>O244</f>
        <v>1425777.1398809522</v>
      </c>
      <c r="O244" s="55">
        <f>P244/1.12</f>
        <v>1425777.1398809522</v>
      </c>
      <c r="P244" s="55">
        <f>9581222.3800000008/12*2</f>
        <v>1596870.3966666667</v>
      </c>
      <c r="Q244" s="68" t="s">
        <v>108</v>
      </c>
      <c r="R244" s="51" t="s">
        <v>912</v>
      </c>
      <c r="S244" s="57" t="s">
        <v>65</v>
      </c>
      <c r="T244" s="51">
        <v>0</v>
      </c>
      <c r="U244" s="51" t="s">
        <v>913</v>
      </c>
      <c r="V244" s="51" t="s">
        <v>67</v>
      </c>
    </row>
    <row customFormat="1" ht="75" customHeight="1" r="245" s="0">
      <c r="A245" s="50">
        <v>212</v>
      </c>
      <c r="B245" s="51" t="s">
        <v>54</v>
      </c>
      <c r="C245" s="51" t="s">
        <v>55</v>
      </c>
      <c r="D245" s="52" t="s">
        <v>111</v>
      </c>
      <c r="E245" s="52" t="s">
        <v>112</v>
      </c>
      <c r="F245" s="52" t="s">
        <v>113</v>
      </c>
      <c r="G245" s="52" t="s">
        <v>112</v>
      </c>
      <c r="H245" s="52" t="s">
        <v>114</v>
      </c>
      <c r="I245" s="53" t="s">
        <v>115</v>
      </c>
      <c r="J245" s="54" t="s">
        <v>116</v>
      </c>
      <c r="K245" s="51" t="s">
        <v>608</v>
      </c>
      <c r="L245" s="51" t="s">
        <v>62</v>
      </c>
      <c r="M245" s="55">
        <v>1</v>
      </c>
      <c r="N245" s="55">
        <f>O245</f>
        <v>1425777.1398809522</v>
      </c>
      <c r="O245" s="55">
        <f>P245/1.12</f>
        <v>1425777.1398809522</v>
      </c>
      <c r="P245" s="55">
        <f>9581222.3800000008/12*2</f>
        <v>1596870.3966666667</v>
      </c>
      <c r="Q245" s="68" t="s">
        <v>108</v>
      </c>
      <c r="R245" s="51" t="s">
        <v>912</v>
      </c>
      <c r="S245" s="57" t="s">
        <v>65</v>
      </c>
      <c r="T245" s="51">
        <v>0</v>
      </c>
      <c r="U245" s="51" t="s">
        <v>913</v>
      </c>
      <c r="V245" s="51" t="s">
        <v>67</v>
      </c>
    </row>
    <row customFormat="1" ht="75" customHeight="1" r="246" s="0">
      <c r="A246" s="50">
        <v>213</v>
      </c>
      <c r="B246" s="51" t="s">
        <v>54</v>
      </c>
      <c r="C246" s="51" t="s">
        <v>55</v>
      </c>
      <c r="D246" s="52" t="s">
        <v>111</v>
      </c>
      <c r="E246" s="52" t="s">
        <v>112</v>
      </c>
      <c r="F246" s="52" t="s">
        <v>113</v>
      </c>
      <c r="G246" s="52" t="s">
        <v>112</v>
      </c>
      <c r="H246" s="52" t="s">
        <v>114</v>
      </c>
      <c r="I246" s="53" t="s">
        <v>124</v>
      </c>
      <c r="J246" s="54" t="s">
        <v>125</v>
      </c>
      <c r="K246" s="51" t="s">
        <v>608</v>
      </c>
      <c r="L246" s="51" t="s">
        <v>62</v>
      </c>
      <c r="M246" s="55">
        <v>1</v>
      </c>
      <c r="N246" s="55">
        <f>O246</f>
        <v>1360085.5595238097</v>
      </c>
      <c r="O246" s="55">
        <f>P246/1.12</f>
        <v>1360085.5595238097</v>
      </c>
      <c r="P246" s="55">
        <f>9139774.9600000009/12*2</f>
        <v>1523295.8266666669</v>
      </c>
      <c r="Q246" s="68" t="s">
        <v>108</v>
      </c>
      <c r="R246" s="51" t="s">
        <v>912</v>
      </c>
      <c r="S246" s="57" t="s">
        <v>65</v>
      </c>
      <c r="T246" s="51">
        <v>0</v>
      </c>
      <c r="U246" s="51" t="s">
        <v>913</v>
      </c>
      <c r="V246" s="51" t="s">
        <v>67</v>
      </c>
    </row>
    <row customFormat="1" ht="75" customHeight="1" r="247" s="0">
      <c r="A247" s="50">
        <v>214</v>
      </c>
      <c r="B247" s="51" t="s">
        <v>54</v>
      </c>
      <c r="C247" s="51" t="s">
        <v>55</v>
      </c>
      <c r="D247" s="52" t="s">
        <v>111</v>
      </c>
      <c r="E247" s="52" t="s">
        <v>112</v>
      </c>
      <c r="F247" s="52" t="s">
        <v>113</v>
      </c>
      <c r="G247" s="52" t="s">
        <v>112</v>
      </c>
      <c r="H247" s="52" t="s">
        <v>114</v>
      </c>
      <c r="I247" s="53" t="s">
        <v>126</v>
      </c>
      <c r="J247" s="54" t="s">
        <v>127</v>
      </c>
      <c r="K247" s="51" t="s">
        <v>608</v>
      </c>
      <c r="L247" s="51" t="s">
        <v>62</v>
      </c>
      <c r="M247" s="55">
        <v>1</v>
      </c>
      <c r="N247" s="55">
        <f>O247</f>
        <v>1425777.1398809522</v>
      </c>
      <c r="O247" s="55">
        <f>P247/1.12</f>
        <v>1425777.1398809522</v>
      </c>
      <c r="P247" s="55">
        <f>9581222.3800000008/12*2</f>
        <v>1596870.3966666667</v>
      </c>
      <c r="Q247" s="68" t="s">
        <v>108</v>
      </c>
      <c r="R247" s="51" t="s">
        <v>912</v>
      </c>
      <c r="S247" s="57" t="s">
        <v>65</v>
      </c>
      <c r="T247" s="51">
        <v>0</v>
      </c>
      <c r="U247" s="51" t="s">
        <v>913</v>
      </c>
      <c r="V247" s="51" t="s">
        <v>67</v>
      </c>
      <c r="W247" s="207"/>
      <c r="X247" s="207"/>
      <c r="Y247" s="207"/>
    </row>
    <row customFormat="1" ht="150" customHeight="1" r="248" s="6">
      <c r="A248" s="69">
        <v>215</v>
      </c>
      <c r="B248" s="51" t="s">
        <v>54</v>
      </c>
      <c r="C248" s="51" t="s">
        <v>55</v>
      </c>
      <c r="D248" s="52" t="s">
        <v>128</v>
      </c>
      <c r="E248" s="52" t="s">
        <v>129</v>
      </c>
      <c r="F248" s="52" t="s">
        <v>130</v>
      </c>
      <c r="G248" s="52" t="s">
        <v>129</v>
      </c>
      <c r="H248" s="52" t="s">
        <v>130</v>
      </c>
      <c r="I248" s="208" t="s">
        <v>131</v>
      </c>
      <c r="J248" s="209" t="s">
        <v>132</v>
      </c>
      <c r="K248" s="67" t="s">
        <v>608</v>
      </c>
      <c r="L248" s="51" t="s">
        <v>62</v>
      </c>
      <c r="M248" s="55">
        <v>1</v>
      </c>
      <c r="N248" s="55">
        <f>O248</f>
        <v>3603214.2857142854</v>
      </c>
      <c r="O248" s="55">
        <f>P248/1.1200000000000001</f>
        <v>3603214.2857142854</v>
      </c>
      <c r="P248" s="55">
        <f>24966000-20930400</f>
        <v>4035600</v>
      </c>
      <c r="Q248" s="60" t="s">
        <v>915</v>
      </c>
      <c r="R248" s="51" t="s">
        <v>912</v>
      </c>
      <c r="S248" s="57" t="s">
        <v>65</v>
      </c>
      <c r="T248" s="51">
        <v>0</v>
      </c>
      <c r="U248" s="71" t="s">
        <v>916</v>
      </c>
      <c r="V248" s="51" t="s">
        <v>67</v>
      </c>
      <c r="Y248" s="58"/>
    </row>
    <row customFormat="1" ht="75" customHeight="1" r="249" s="6">
      <c r="A249" s="69">
        <v>216</v>
      </c>
      <c r="B249" s="51" t="s">
        <v>54</v>
      </c>
      <c r="C249" s="51" t="s">
        <v>55</v>
      </c>
      <c r="D249" s="52" t="s">
        <v>843</v>
      </c>
      <c r="E249" s="52" t="s">
        <v>844</v>
      </c>
      <c r="F249" s="52" t="s">
        <v>845</v>
      </c>
      <c r="G249" s="52" t="s">
        <v>846</v>
      </c>
      <c r="H249" s="52" t="s">
        <v>847</v>
      </c>
      <c r="I249" s="53" t="s">
        <v>848</v>
      </c>
      <c r="J249" s="54" t="s">
        <v>849</v>
      </c>
      <c r="K249" s="67" t="s">
        <v>608</v>
      </c>
      <c r="L249" s="51" t="s">
        <v>62</v>
      </c>
      <c r="M249" s="55">
        <v>1</v>
      </c>
      <c r="N249" s="55">
        <f>O249</f>
        <v>1331839.2857142857</v>
      </c>
      <c r="O249" s="55">
        <f>P249/1.1200000000000001</f>
        <v>1331839.2857142857</v>
      </c>
      <c r="P249" s="55">
        <f>8949960/12*2</f>
        <v>1491660</v>
      </c>
      <c r="Q249" s="57" t="s">
        <v>63</v>
      </c>
      <c r="R249" s="51" t="s">
        <v>912</v>
      </c>
      <c r="S249" s="57" t="s">
        <v>65</v>
      </c>
      <c r="T249" s="51">
        <v>0</v>
      </c>
      <c r="U249" s="71" t="s">
        <v>850</v>
      </c>
      <c r="V249" s="51" t="s">
        <v>681</v>
      </c>
      <c r="Y249" s="58"/>
    </row>
    <row customFormat="1" ht="124.5" customHeight="1" r="250" s="173">
      <c r="A250" s="51">
        <v>217</v>
      </c>
      <c r="B250" s="51" t="s">
        <v>54</v>
      </c>
      <c r="C250" s="51" t="s">
        <v>55</v>
      </c>
      <c r="D250" s="52" t="s">
        <v>887</v>
      </c>
      <c r="E250" s="52" t="s">
        <v>888</v>
      </c>
      <c r="F250" s="52" t="s">
        <v>889</v>
      </c>
      <c r="G250" s="52" t="s">
        <v>888</v>
      </c>
      <c r="H250" s="52" t="s">
        <v>889</v>
      </c>
      <c r="I250" s="53" t="s">
        <v>917</v>
      </c>
      <c r="J250" s="54" t="s">
        <v>918</v>
      </c>
      <c r="K250" s="51" t="s">
        <v>100</v>
      </c>
      <c r="L250" s="51" t="s">
        <v>62</v>
      </c>
      <c r="M250" s="55">
        <v>1</v>
      </c>
      <c r="N250" s="55">
        <v>2892857.1428570002</v>
      </c>
      <c r="O250" s="55">
        <v>2892857.1428570002</v>
      </c>
      <c r="P250" s="55">
        <v>3240000</v>
      </c>
      <c r="Q250" s="179" t="s">
        <v>360</v>
      </c>
      <c r="R250" s="51" t="s">
        <v>342</v>
      </c>
      <c r="S250" s="57" t="s">
        <v>65</v>
      </c>
      <c r="T250" s="51">
        <v>0</v>
      </c>
      <c r="U250" s="67" t="s">
        <v>897</v>
      </c>
      <c r="V250" s="51" t="s">
        <v>681</v>
      </c>
      <c r="Y250" s="177"/>
    </row>
    <row customFormat="1" ht="124.5" customHeight="1" r="251" s="173">
      <c r="A251" s="51">
        <v>218</v>
      </c>
      <c r="B251" s="51" t="s">
        <v>54</v>
      </c>
      <c r="C251" s="51" t="s">
        <v>55</v>
      </c>
      <c r="D251" s="52" t="s">
        <v>887</v>
      </c>
      <c r="E251" s="52" t="s">
        <v>888</v>
      </c>
      <c r="F251" s="52" t="s">
        <v>889</v>
      </c>
      <c r="G251" s="52" t="s">
        <v>888</v>
      </c>
      <c r="H251" s="52" t="s">
        <v>889</v>
      </c>
      <c r="I251" s="53" t="s">
        <v>919</v>
      </c>
      <c r="J251" s="54" t="s">
        <v>920</v>
      </c>
      <c r="K251" s="51" t="s">
        <v>100</v>
      </c>
      <c r="L251" s="51" t="s">
        <v>62</v>
      </c>
      <c r="M251" s="55">
        <v>1</v>
      </c>
      <c r="N251" s="55">
        <v>7589285.7142859995</v>
      </c>
      <c r="O251" s="55">
        <v>7589285.7142859995</v>
      </c>
      <c r="P251" s="55">
        <v>8500000</v>
      </c>
      <c r="Q251" s="179" t="s">
        <v>360</v>
      </c>
      <c r="R251" s="51" t="s">
        <v>342</v>
      </c>
      <c r="S251" s="57" t="s">
        <v>65</v>
      </c>
      <c r="T251" s="51">
        <v>0</v>
      </c>
      <c r="U251" s="67" t="s">
        <v>897</v>
      </c>
      <c r="V251" s="51" t="s">
        <v>681</v>
      </c>
      <c r="Y251" s="177"/>
    </row>
    <row customFormat="1" ht="120" customHeight="1" r="252" s="6">
      <c r="A252" s="69">
        <v>219</v>
      </c>
      <c r="B252" s="51" t="s">
        <v>54</v>
      </c>
      <c r="C252" s="51" t="s">
        <v>55</v>
      </c>
      <c r="D252" s="52" t="s">
        <v>887</v>
      </c>
      <c r="E252" s="52" t="s">
        <v>888</v>
      </c>
      <c r="F252" s="52" t="s">
        <v>889</v>
      </c>
      <c r="G252" s="52" t="s">
        <v>888</v>
      </c>
      <c r="H252" s="52" t="s">
        <v>889</v>
      </c>
      <c r="I252" s="53" t="s">
        <v>921</v>
      </c>
      <c r="J252" s="54" t="s">
        <v>922</v>
      </c>
      <c r="K252" s="51" t="s">
        <v>100</v>
      </c>
      <c r="L252" s="51" t="s">
        <v>62</v>
      </c>
      <c r="M252" s="55">
        <v>1</v>
      </c>
      <c r="N252" s="55">
        <v>9757142.8571429998</v>
      </c>
      <c r="O252" s="55">
        <v>9757142.8571429998</v>
      </c>
      <c r="P252" s="55">
        <v>10928000</v>
      </c>
      <c r="Q252" s="57" t="s">
        <v>73</v>
      </c>
      <c r="R252" s="51" t="s">
        <v>342</v>
      </c>
      <c r="S252" s="57" t="s">
        <v>65</v>
      </c>
      <c r="T252" s="51">
        <v>0</v>
      </c>
      <c r="U252" s="175" t="s">
        <v>923</v>
      </c>
      <c r="V252" s="51" t="s">
        <v>681</v>
      </c>
      <c r="Y252" s="58"/>
    </row>
    <row customFormat="1" ht="120" customHeight="1" r="253" s="6">
      <c r="A253" s="69">
        <v>220</v>
      </c>
      <c r="B253" s="51" t="s">
        <v>54</v>
      </c>
      <c r="C253" s="51" t="s">
        <v>55</v>
      </c>
      <c r="D253" s="52" t="s">
        <v>887</v>
      </c>
      <c r="E253" s="52" t="s">
        <v>888</v>
      </c>
      <c r="F253" s="52" t="s">
        <v>889</v>
      </c>
      <c r="G253" s="52" t="s">
        <v>888</v>
      </c>
      <c r="H253" s="52" t="s">
        <v>889</v>
      </c>
      <c r="I253" s="53" t="s">
        <v>924</v>
      </c>
      <c r="J253" s="54" t="s">
        <v>925</v>
      </c>
      <c r="K253" s="51" t="s">
        <v>100</v>
      </c>
      <c r="L253" s="51" t="s">
        <v>62</v>
      </c>
      <c r="M253" s="55">
        <v>1</v>
      </c>
      <c r="N253" s="55">
        <v>3571428.5714289998</v>
      </c>
      <c r="O253" s="55">
        <v>3571428.5714289998</v>
      </c>
      <c r="P253" s="55">
        <v>4000000</v>
      </c>
      <c r="Q253" s="57" t="s">
        <v>73</v>
      </c>
      <c r="R253" s="51" t="s">
        <v>342</v>
      </c>
      <c r="S253" s="57" t="s">
        <v>65</v>
      </c>
      <c r="T253" s="51">
        <v>0</v>
      </c>
      <c r="U253" s="175" t="s">
        <v>923</v>
      </c>
      <c r="V253" s="51" t="s">
        <v>681</v>
      </c>
      <c r="Y253" s="58"/>
    </row>
    <row customFormat="1" ht="120" customHeight="1" r="254" s="4">
      <c r="A254" s="63">
        <v>221</v>
      </c>
      <c r="B254" s="51" t="s">
        <v>54</v>
      </c>
      <c r="C254" s="51" t="s">
        <v>55</v>
      </c>
      <c r="D254" s="52" t="s">
        <v>887</v>
      </c>
      <c r="E254" s="52" t="s">
        <v>888</v>
      </c>
      <c r="F254" s="52" t="s">
        <v>889</v>
      </c>
      <c r="G254" s="52" t="s">
        <v>888</v>
      </c>
      <c r="H254" s="52" t="s">
        <v>889</v>
      </c>
      <c r="I254" s="53" t="s">
        <v>926</v>
      </c>
      <c r="J254" s="54" t="s">
        <v>927</v>
      </c>
      <c r="K254" s="51" t="s">
        <v>100</v>
      </c>
      <c r="L254" s="51" t="s">
        <v>62</v>
      </c>
      <c r="M254" s="55">
        <v>1</v>
      </c>
      <c r="N254" s="55">
        <v>3928571.4285710002</v>
      </c>
      <c r="O254" s="55">
        <v>3928571.4285710002</v>
      </c>
      <c r="P254" s="55">
        <v>4400000</v>
      </c>
      <c r="Q254" s="210" t="s">
        <v>360</v>
      </c>
      <c r="R254" s="51" t="s">
        <v>342</v>
      </c>
      <c r="S254" s="57" t="s">
        <v>65</v>
      </c>
      <c r="T254" s="51">
        <v>0</v>
      </c>
      <c r="U254" s="211" t="s">
        <v>928</v>
      </c>
      <c r="V254" s="51" t="s">
        <v>681</v>
      </c>
    </row>
    <row customFormat="1" ht="106.5" customHeight="1" r="255" s="173">
      <c r="A255" s="51">
        <v>222</v>
      </c>
      <c r="B255" s="51" t="s">
        <v>54</v>
      </c>
      <c r="C255" s="51" t="s">
        <v>55</v>
      </c>
      <c r="D255" s="52" t="s">
        <v>887</v>
      </c>
      <c r="E255" s="52" t="s">
        <v>888</v>
      </c>
      <c r="F255" s="52" t="s">
        <v>889</v>
      </c>
      <c r="G255" s="52" t="s">
        <v>888</v>
      </c>
      <c r="H255" s="52" t="s">
        <v>889</v>
      </c>
      <c r="I255" s="53" t="s">
        <v>929</v>
      </c>
      <c r="J255" s="54" t="s">
        <v>930</v>
      </c>
      <c r="K255" s="51" t="s">
        <v>100</v>
      </c>
      <c r="L255" s="51" t="s">
        <v>62</v>
      </c>
      <c r="M255" s="55">
        <v>1</v>
      </c>
      <c r="N255" s="55">
        <v>3571428.5714289998</v>
      </c>
      <c r="O255" s="55">
        <v>3571428.5714289998</v>
      </c>
      <c r="P255" s="55">
        <v>4000000</v>
      </c>
      <c r="Q255" s="179" t="s">
        <v>360</v>
      </c>
      <c r="R255" s="51" t="s">
        <v>342</v>
      </c>
      <c r="S255" s="57" t="s">
        <v>65</v>
      </c>
      <c r="T255" s="51">
        <v>0</v>
      </c>
      <c r="U255" s="67" t="s">
        <v>897</v>
      </c>
      <c r="V255" s="51" t="s">
        <v>681</v>
      </c>
      <c r="Y255" s="177"/>
    </row>
    <row customFormat="1" ht="106.5" customHeight="1" r="256" s="173">
      <c r="A256" s="51">
        <v>223</v>
      </c>
      <c r="B256" s="51" t="s">
        <v>54</v>
      </c>
      <c r="C256" s="51" t="s">
        <v>55</v>
      </c>
      <c r="D256" s="52" t="s">
        <v>887</v>
      </c>
      <c r="E256" s="52" t="s">
        <v>888</v>
      </c>
      <c r="F256" s="52" t="s">
        <v>889</v>
      </c>
      <c r="G256" s="52" t="s">
        <v>888</v>
      </c>
      <c r="H256" s="52" t="s">
        <v>889</v>
      </c>
      <c r="I256" s="53" t="s">
        <v>931</v>
      </c>
      <c r="J256" s="54" t="s">
        <v>932</v>
      </c>
      <c r="K256" s="51" t="s">
        <v>100</v>
      </c>
      <c r="L256" s="51" t="s">
        <v>62</v>
      </c>
      <c r="M256" s="55">
        <v>1</v>
      </c>
      <c r="N256" s="55">
        <v>3571428.5714289998</v>
      </c>
      <c r="O256" s="55">
        <v>3571428.5714289998</v>
      </c>
      <c r="P256" s="55">
        <v>4000000</v>
      </c>
      <c r="Q256" s="179" t="s">
        <v>360</v>
      </c>
      <c r="R256" s="51" t="s">
        <v>342</v>
      </c>
      <c r="S256" s="57" t="s">
        <v>65</v>
      </c>
      <c r="T256" s="51">
        <v>0</v>
      </c>
      <c r="U256" s="67" t="s">
        <v>897</v>
      </c>
      <c r="V256" s="51" t="s">
        <v>681</v>
      </c>
      <c r="Y256" s="177"/>
    </row>
    <row customFormat="1" ht="106.5" customHeight="1" r="257" s="173">
      <c r="A257" s="51">
        <v>224</v>
      </c>
      <c r="B257" s="51" t="s">
        <v>54</v>
      </c>
      <c r="C257" s="51" t="s">
        <v>55</v>
      </c>
      <c r="D257" s="52" t="s">
        <v>887</v>
      </c>
      <c r="E257" s="52" t="s">
        <v>888</v>
      </c>
      <c r="F257" s="52" t="s">
        <v>889</v>
      </c>
      <c r="G257" s="52" t="s">
        <v>888</v>
      </c>
      <c r="H257" s="52" t="s">
        <v>889</v>
      </c>
      <c r="I257" s="53" t="s">
        <v>933</v>
      </c>
      <c r="J257" s="54" t="s">
        <v>934</v>
      </c>
      <c r="K257" s="51" t="s">
        <v>100</v>
      </c>
      <c r="L257" s="51" t="s">
        <v>62</v>
      </c>
      <c r="M257" s="55">
        <v>1</v>
      </c>
      <c r="N257" s="55">
        <v>4017857.1428570002</v>
      </c>
      <c r="O257" s="55">
        <v>4017857.1428570002</v>
      </c>
      <c r="P257" s="55">
        <v>4500000</v>
      </c>
      <c r="Q257" s="179" t="s">
        <v>360</v>
      </c>
      <c r="R257" s="51" t="s">
        <v>342</v>
      </c>
      <c r="S257" s="57" t="s">
        <v>65</v>
      </c>
      <c r="T257" s="51">
        <v>0</v>
      </c>
      <c r="U257" s="67" t="s">
        <v>897</v>
      </c>
      <c r="V257" s="51" t="s">
        <v>681</v>
      </c>
      <c r="Y257" s="177"/>
    </row>
    <row customFormat="1" ht="106.5" customHeight="1" r="258" s="173">
      <c r="A258" s="51">
        <v>225</v>
      </c>
      <c r="B258" s="51" t="s">
        <v>54</v>
      </c>
      <c r="C258" s="51" t="s">
        <v>55</v>
      </c>
      <c r="D258" s="52" t="s">
        <v>887</v>
      </c>
      <c r="E258" s="52" t="s">
        <v>888</v>
      </c>
      <c r="F258" s="52" t="s">
        <v>889</v>
      </c>
      <c r="G258" s="52" t="s">
        <v>888</v>
      </c>
      <c r="H258" s="52" t="s">
        <v>889</v>
      </c>
      <c r="I258" s="53" t="s">
        <v>935</v>
      </c>
      <c r="J258" s="54" t="s">
        <v>936</v>
      </c>
      <c r="K258" s="51" t="s">
        <v>100</v>
      </c>
      <c r="L258" s="51" t="s">
        <v>62</v>
      </c>
      <c r="M258" s="55">
        <v>1</v>
      </c>
      <c r="N258" s="55">
        <v>2428571.4285710002</v>
      </c>
      <c r="O258" s="55">
        <v>2428571.4285710002</v>
      </c>
      <c r="P258" s="55">
        <v>2720000</v>
      </c>
      <c r="Q258" s="179" t="s">
        <v>360</v>
      </c>
      <c r="R258" s="51" t="s">
        <v>342</v>
      </c>
      <c r="S258" s="57" t="s">
        <v>65</v>
      </c>
      <c r="T258" s="51">
        <v>0</v>
      </c>
      <c r="U258" s="67" t="s">
        <v>897</v>
      </c>
      <c r="V258" s="51" t="s">
        <v>681</v>
      </c>
      <c r="Y258" s="177"/>
    </row>
    <row customFormat="1" ht="106.5" customHeight="1" r="259" s="173">
      <c r="A259" s="51">
        <v>226</v>
      </c>
      <c r="B259" s="51" t="s">
        <v>54</v>
      </c>
      <c r="C259" s="51" t="s">
        <v>55</v>
      </c>
      <c r="D259" s="52" t="s">
        <v>887</v>
      </c>
      <c r="E259" s="52" t="s">
        <v>888</v>
      </c>
      <c r="F259" s="52" t="s">
        <v>889</v>
      </c>
      <c r="G259" s="52" t="s">
        <v>888</v>
      </c>
      <c r="H259" s="52" t="s">
        <v>889</v>
      </c>
      <c r="I259" s="53" t="s">
        <v>937</v>
      </c>
      <c r="J259" s="54" t="s">
        <v>938</v>
      </c>
      <c r="K259" s="51" t="s">
        <v>100</v>
      </c>
      <c r="L259" s="51" t="s">
        <v>62</v>
      </c>
      <c r="M259" s="55">
        <v>1</v>
      </c>
      <c r="N259" s="55">
        <v>3383928.5714289998</v>
      </c>
      <c r="O259" s="55">
        <v>3383928.5714289998</v>
      </c>
      <c r="P259" s="55">
        <v>3790000</v>
      </c>
      <c r="Q259" s="179" t="s">
        <v>360</v>
      </c>
      <c r="R259" s="51" t="s">
        <v>342</v>
      </c>
      <c r="S259" s="57" t="s">
        <v>65</v>
      </c>
      <c r="T259" s="51">
        <v>0</v>
      </c>
      <c r="U259" s="67" t="s">
        <v>897</v>
      </c>
      <c r="V259" s="51" t="s">
        <v>681</v>
      </c>
      <c r="Y259" s="177"/>
    </row>
    <row customFormat="1" ht="106.5" customHeight="1" r="260" s="173">
      <c r="A260" s="51">
        <v>227</v>
      </c>
      <c r="B260" s="51" t="s">
        <v>54</v>
      </c>
      <c r="C260" s="51" t="s">
        <v>55</v>
      </c>
      <c r="D260" s="52" t="s">
        <v>887</v>
      </c>
      <c r="E260" s="52" t="s">
        <v>888</v>
      </c>
      <c r="F260" s="52" t="s">
        <v>889</v>
      </c>
      <c r="G260" s="52" t="s">
        <v>888</v>
      </c>
      <c r="H260" s="52" t="s">
        <v>889</v>
      </c>
      <c r="I260" s="53" t="s">
        <v>939</v>
      </c>
      <c r="J260" s="54" t="s">
        <v>940</v>
      </c>
      <c r="K260" s="51" t="s">
        <v>100</v>
      </c>
      <c r="L260" s="51" t="s">
        <v>62</v>
      </c>
      <c r="M260" s="55">
        <v>1</v>
      </c>
      <c r="N260" s="55">
        <v>1339285.714286</v>
      </c>
      <c r="O260" s="55">
        <v>1339285.714286</v>
      </c>
      <c r="P260" s="55">
        <v>1500000</v>
      </c>
      <c r="Q260" s="179" t="s">
        <v>360</v>
      </c>
      <c r="R260" s="51" t="s">
        <v>342</v>
      </c>
      <c r="S260" s="57" t="s">
        <v>65</v>
      </c>
      <c r="T260" s="51">
        <v>0</v>
      </c>
      <c r="U260" s="67" t="s">
        <v>897</v>
      </c>
      <c r="V260" s="51" t="s">
        <v>681</v>
      </c>
      <c r="Y260" s="177"/>
    </row>
    <row customFormat="1" ht="106.5" customHeight="1" r="261" s="173">
      <c r="A261" s="51">
        <v>228</v>
      </c>
      <c r="B261" s="51" t="s">
        <v>54</v>
      </c>
      <c r="C261" s="51" t="s">
        <v>55</v>
      </c>
      <c r="D261" s="52" t="s">
        <v>887</v>
      </c>
      <c r="E261" s="52" t="s">
        <v>888</v>
      </c>
      <c r="F261" s="52" t="s">
        <v>889</v>
      </c>
      <c r="G261" s="52" t="s">
        <v>888</v>
      </c>
      <c r="H261" s="52" t="s">
        <v>889</v>
      </c>
      <c r="I261" s="53" t="s">
        <v>941</v>
      </c>
      <c r="J261" s="54" t="s">
        <v>942</v>
      </c>
      <c r="K261" s="51" t="s">
        <v>100</v>
      </c>
      <c r="L261" s="51" t="s">
        <v>62</v>
      </c>
      <c r="M261" s="55">
        <v>1</v>
      </c>
      <c r="N261" s="55">
        <v>1071428.571429</v>
      </c>
      <c r="O261" s="55">
        <v>1071428.571429</v>
      </c>
      <c r="P261" s="55">
        <v>1200000</v>
      </c>
      <c r="Q261" s="179" t="s">
        <v>360</v>
      </c>
      <c r="R261" s="51" t="s">
        <v>342</v>
      </c>
      <c r="S261" s="57" t="s">
        <v>65</v>
      </c>
      <c r="T261" s="51">
        <v>0</v>
      </c>
      <c r="U261" s="67" t="s">
        <v>897</v>
      </c>
      <c r="V261" s="51" t="s">
        <v>681</v>
      </c>
      <c r="Y261" s="177"/>
    </row>
    <row customFormat="1" ht="106.5" customHeight="1" r="262" s="173">
      <c r="A262" s="51">
        <v>229</v>
      </c>
      <c r="B262" s="51" t="s">
        <v>54</v>
      </c>
      <c r="C262" s="51" t="s">
        <v>55</v>
      </c>
      <c r="D262" s="52" t="s">
        <v>887</v>
      </c>
      <c r="E262" s="52" t="s">
        <v>888</v>
      </c>
      <c r="F262" s="52" t="s">
        <v>889</v>
      </c>
      <c r="G262" s="52" t="s">
        <v>888</v>
      </c>
      <c r="H262" s="52" t="s">
        <v>889</v>
      </c>
      <c r="I262" s="53" t="s">
        <v>943</v>
      </c>
      <c r="J262" s="54" t="s">
        <v>944</v>
      </c>
      <c r="K262" s="51" t="s">
        <v>100</v>
      </c>
      <c r="L262" s="51" t="s">
        <v>62</v>
      </c>
      <c r="M262" s="55">
        <v>1</v>
      </c>
      <c r="N262" s="55">
        <v>1071428.571429</v>
      </c>
      <c r="O262" s="55">
        <v>1071428.571429</v>
      </c>
      <c r="P262" s="55">
        <v>1200000</v>
      </c>
      <c r="Q262" s="179" t="s">
        <v>360</v>
      </c>
      <c r="R262" s="51" t="s">
        <v>342</v>
      </c>
      <c r="S262" s="57" t="s">
        <v>65</v>
      </c>
      <c r="T262" s="51">
        <v>0</v>
      </c>
      <c r="U262" s="67" t="s">
        <v>897</v>
      </c>
      <c r="V262" s="51" t="s">
        <v>681</v>
      </c>
      <c r="Y262" s="177"/>
    </row>
    <row customFormat="1" ht="106.5" customHeight="1" r="263" s="173">
      <c r="A263" s="51">
        <v>230</v>
      </c>
      <c r="B263" s="51" t="s">
        <v>54</v>
      </c>
      <c r="C263" s="51" t="s">
        <v>55</v>
      </c>
      <c r="D263" s="52" t="s">
        <v>887</v>
      </c>
      <c r="E263" s="52" t="s">
        <v>888</v>
      </c>
      <c r="F263" s="52" t="s">
        <v>889</v>
      </c>
      <c r="G263" s="52" t="s">
        <v>888</v>
      </c>
      <c r="H263" s="52" t="s">
        <v>889</v>
      </c>
      <c r="I263" s="53" t="s">
        <v>945</v>
      </c>
      <c r="J263" s="54" t="s">
        <v>946</v>
      </c>
      <c r="K263" s="51" t="s">
        <v>100</v>
      </c>
      <c r="L263" s="51" t="s">
        <v>62</v>
      </c>
      <c r="M263" s="55">
        <v>1</v>
      </c>
      <c r="N263" s="55">
        <v>3571428.5714289998</v>
      </c>
      <c r="O263" s="55">
        <v>3571428.5714289998</v>
      </c>
      <c r="P263" s="55">
        <v>4000000</v>
      </c>
      <c r="Q263" s="179" t="s">
        <v>360</v>
      </c>
      <c r="R263" s="51" t="s">
        <v>342</v>
      </c>
      <c r="S263" s="57" t="s">
        <v>65</v>
      </c>
      <c r="T263" s="51">
        <v>0</v>
      </c>
      <c r="U263" s="67" t="s">
        <v>897</v>
      </c>
      <c r="V263" s="51" t="s">
        <v>681</v>
      </c>
      <c r="Y263" s="177"/>
    </row>
    <row customFormat="1" ht="119.25" customHeight="1" r="264" s="173">
      <c r="A264" s="51">
        <v>231</v>
      </c>
      <c r="B264" s="51" t="s">
        <v>54</v>
      </c>
      <c r="C264" s="51" t="s">
        <v>55</v>
      </c>
      <c r="D264" s="52" t="s">
        <v>887</v>
      </c>
      <c r="E264" s="52" t="s">
        <v>888</v>
      </c>
      <c r="F264" s="52" t="s">
        <v>889</v>
      </c>
      <c r="G264" s="52" t="s">
        <v>888</v>
      </c>
      <c r="H264" s="52" t="s">
        <v>889</v>
      </c>
      <c r="I264" s="53" t="s">
        <v>943</v>
      </c>
      <c r="J264" s="54" t="s">
        <v>947</v>
      </c>
      <c r="K264" s="51" t="s">
        <v>100</v>
      </c>
      <c r="L264" s="51" t="s">
        <v>62</v>
      </c>
      <c r="M264" s="55">
        <v>1</v>
      </c>
      <c r="N264" s="88">
        <f>P264/1.1200000000000001</f>
        <v>4571428.5714285709</v>
      </c>
      <c r="O264" s="88">
        <v>4571428.5700000003</v>
      </c>
      <c r="P264" s="88">
        <v>5120000</v>
      </c>
      <c r="Q264" s="179" t="s">
        <v>360</v>
      </c>
      <c r="R264" s="51" t="s">
        <v>342</v>
      </c>
      <c r="S264" s="57" t="s">
        <v>65</v>
      </c>
      <c r="T264" s="51">
        <v>0</v>
      </c>
      <c r="U264" s="67" t="s">
        <v>948</v>
      </c>
      <c r="V264" s="51" t="s">
        <v>681</v>
      </c>
      <c r="Y264" s="177"/>
    </row>
    <row customFormat="1" ht="106.5" customHeight="1" r="265" s="173">
      <c r="A265" s="51">
        <v>232</v>
      </c>
      <c r="B265" s="51" t="s">
        <v>54</v>
      </c>
      <c r="C265" s="51" t="s">
        <v>55</v>
      </c>
      <c r="D265" s="52" t="s">
        <v>887</v>
      </c>
      <c r="E265" s="52" t="s">
        <v>888</v>
      </c>
      <c r="F265" s="52" t="s">
        <v>889</v>
      </c>
      <c r="G265" s="52" t="s">
        <v>888</v>
      </c>
      <c r="H265" s="52" t="s">
        <v>889</v>
      </c>
      <c r="I265" s="53" t="s">
        <v>949</v>
      </c>
      <c r="J265" s="54" t="s">
        <v>950</v>
      </c>
      <c r="K265" s="51" t="s">
        <v>100</v>
      </c>
      <c r="L265" s="51" t="s">
        <v>62</v>
      </c>
      <c r="M265" s="55">
        <v>1</v>
      </c>
      <c r="N265" s="55">
        <v>1339285.714286</v>
      </c>
      <c r="O265" s="55">
        <v>1339285.714286</v>
      </c>
      <c r="P265" s="55">
        <v>1500000</v>
      </c>
      <c r="Q265" s="179" t="s">
        <v>360</v>
      </c>
      <c r="R265" s="51" t="s">
        <v>342</v>
      </c>
      <c r="S265" s="57" t="s">
        <v>65</v>
      </c>
      <c r="T265" s="51">
        <v>0</v>
      </c>
      <c r="U265" s="67" t="s">
        <v>897</v>
      </c>
      <c r="V265" s="51" t="s">
        <v>681</v>
      </c>
      <c r="Y265" s="177"/>
    </row>
    <row customFormat="1" ht="120" customHeight="1" r="266" s="76">
      <c r="A266" s="63">
        <v>233</v>
      </c>
      <c r="B266" s="51" t="s">
        <v>54</v>
      </c>
      <c r="C266" s="51" t="s">
        <v>55</v>
      </c>
      <c r="D266" s="52" t="s">
        <v>887</v>
      </c>
      <c r="E266" s="52" t="s">
        <v>888</v>
      </c>
      <c r="F266" s="52" t="s">
        <v>889</v>
      </c>
      <c r="G266" s="52" t="s">
        <v>888</v>
      </c>
      <c r="H266" s="52" t="s">
        <v>889</v>
      </c>
      <c r="I266" s="53" t="s">
        <v>951</v>
      </c>
      <c r="J266" s="54" t="s">
        <v>952</v>
      </c>
      <c r="K266" s="51" t="s">
        <v>100</v>
      </c>
      <c r="L266" s="51" t="s">
        <v>62</v>
      </c>
      <c r="M266" s="55">
        <v>1</v>
      </c>
      <c r="N266" s="55">
        <v>1785714.285714</v>
      </c>
      <c r="O266" s="55">
        <v>1785714.285714</v>
      </c>
      <c r="P266" s="55">
        <v>2000000</v>
      </c>
      <c r="Q266" s="210" t="s">
        <v>360</v>
      </c>
      <c r="R266" s="51" t="s">
        <v>342</v>
      </c>
      <c r="S266" s="57" t="s">
        <v>65</v>
      </c>
      <c r="T266" s="212">
        <v>0</v>
      </c>
      <c r="U266" s="211" t="s">
        <v>928</v>
      </c>
      <c r="V266" s="51" t="s">
        <v>681</v>
      </c>
    </row>
    <row customFormat="1" ht="106.5" customHeight="1" r="267" s="173">
      <c r="A267" s="51">
        <v>234</v>
      </c>
      <c r="B267" s="51" t="s">
        <v>54</v>
      </c>
      <c r="C267" s="51" t="s">
        <v>55</v>
      </c>
      <c r="D267" s="52" t="s">
        <v>887</v>
      </c>
      <c r="E267" s="52" t="s">
        <v>888</v>
      </c>
      <c r="F267" s="52" t="s">
        <v>889</v>
      </c>
      <c r="G267" s="52" t="s">
        <v>888</v>
      </c>
      <c r="H267" s="52" t="s">
        <v>889</v>
      </c>
      <c r="I267" s="53" t="s">
        <v>953</v>
      </c>
      <c r="J267" s="54" t="s">
        <v>954</v>
      </c>
      <c r="K267" s="51" t="s">
        <v>100</v>
      </c>
      <c r="L267" s="51" t="s">
        <v>62</v>
      </c>
      <c r="M267" s="55">
        <v>1</v>
      </c>
      <c r="N267" s="55">
        <v>4419642.8571429998</v>
      </c>
      <c r="O267" s="55">
        <v>4419642.8571429998</v>
      </c>
      <c r="P267" s="55">
        <v>4950000</v>
      </c>
      <c r="Q267" s="179" t="s">
        <v>360</v>
      </c>
      <c r="R267" s="51" t="s">
        <v>342</v>
      </c>
      <c r="S267" s="57" t="s">
        <v>65</v>
      </c>
      <c r="T267" s="51">
        <v>0</v>
      </c>
      <c r="U267" s="67" t="s">
        <v>897</v>
      </c>
      <c r="V267" s="51" t="s">
        <v>681</v>
      </c>
      <c r="Y267" s="177"/>
    </row>
    <row customFormat="1" ht="120" customHeight="1" r="268" s="6">
      <c r="A268" s="69">
        <v>235</v>
      </c>
      <c r="B268" s="51" t="s">
        <v>54</v>
      </c>
      <c r="C268" s="51" t="s">
        <v>55</v>
      </c>
      <c r="D268" s="52" t="s">
        <v>887</v>
      </c>
      <c r="E268" s="52" t="s">
        <v>888</v>
      </c>
      <c r="F268" s="52" t="s">
        <v>889</v>
      </c>
      <c r="G268" s="52" t="s">
        <v>888</v>
      </c>
      <c r="H268" s="52" t="s">
        <v>889</v>
      </c>
      <c r="I268" s="53" t="s">
        <v>955</v>
      </c>
      <c r="J268" s="54" t="s">
        <v>956</v>
      </c>
      <c r="K268" s="51" t="s">
        <v>100</v>
      </c>
      <c r="L268" s="51" t="s">
        <v>62</v>
      </c>
      <c r="M268" s="55">
        <v>1</v>
      </c>
      <c r="N268" s="55">
        <v>4464285.7142859995</v>
      </c>
      <c r="O268" s="55">
        <v>4464285.7142859995</v>
      </c>
      <c r="P268" s="55">
        <v>5000000</v>
      </c>
      <c r="Q268" s="57" t="s">
        <v>73</v>
      </c>
      <c r="R268" s="51" t="s">
        <v>342</v>
      </c>
      <c r="S268" s="57" t="s">
        <v>65</v>
      </c>
      <c r="T268" s="51">
        <v>0</v>
      </c>
      <c r="U268" s="175" t="s">
        <v>923</v>
      </c>
      <c r="V268" s="51" t="s">
        <v>681</v>
      </c>
      <c r="Y268" s="58"/>
    </row>
    <row customFormat="1" ht="106.5" customHeight="1" r="269" s="173">
      <c r="A269" s="51">
        <v>236</v>
      </c>
      <c r="B269" s="51" t="s">
        <v>54</v>
      </c>
      <c r="C269" s="51" t="s">
        <v>55</v>
      </c>
      <c r="D269" s="52" t="s">
        <v>887</v>
      </c>
      <c r="E269" s="52" t="s">
        <v>888</v>
      </c>
      <c r="F269" s="52" t="s">
        <v>889</v>
      </c>
      <c r="G269" s="52" t="s">
        <v>888</v>
      </c>
      <c r="H269" s="52" t="s">
        <v>889</v>
      </c>
      <c r="I269" s="53" t="s">
        <v>957</v>
      </c>
      <c r="J269" s="54" t="s">
        <v>958</v>
      </c>
      <c r="K269" s="51" t="s">
        <v>100</v>
      </c>
      <c r="L269" s="51" t="s">
        <v>62</v>
      </c>
      <c r="M269" s="55">
        <v>1</v>
      </c>
      <c r="N269" s="55">
        <v>892857.142857</v>
      </c>
      <c r="O269" s="55">
        <v>892857.142857</v>
      </c>
      <c r="P269" s="55">
        <v>1000000</v>
      </c>
      <c r="Q269" s="179" t="s">
        <v>360</v>
      </c>
      <c r="R269" s="51" t="s">
        <v>342</v>
      </c>
      <c r="S269" s="57" t="s">
        <v>65</v>
      </c>
      <c r="T269" s="51">
        <v>0</v>
      </c>
      <c r="U269" s="67" t="s">
        <v>897</v>
      </c>
      <c r="V269" s="51" t="s">
        <v>681</v>
      </c>
      <c r="Y269" s="177"/>
    </row>
    <row customFormat="1" ht="120" customHeight="1" r="270" s="76">
      <c r="A270" s="51">
        <v>237</v>
      </c>
      <c r="B270" s="51" t="s">
        <v>54</v>
      </c>
      <c r="C270" s="51" t="s">
        <v>55</v>
      </c>
      <c r="D270" s="52" t="s">
        <v>887</v>
      </c>
      <c r="E270" s="52" t="s">
        <v>888</v>
      </c>
      <c r="F270" s="52" t="s">
        <v>889</v>
      </c>
      <c r="G270" s="52" t="s">
        <v>888</v>
      </c>
      <c r="H270" s="52" t="s">
        <v>889</v>
      </c>
      <c r="I270" s="53" t="s">
        <v>959</v>
      </c>
      <c r="J270" s="54" t="s">
        <v>960</v>
      </c>
      <c r="K270" s="51" t="s">
        <v>100</v>
      </c>
      <c r="L270" s="51" t="s">
        <v>62</v>
      </c>
      <c r="M270" s="55">
        <v>1</v>
      </c>
      <c r="N270" s="55">
        <v>892857.142857</v>
      </c>
      <c r="O270" s="55">
        <v>892857.142857</v>
      </c>
      <c r="P270" s="55">
        <v>1000000</v>
      </c>
      <c r="Q270" s="179" t="s">
        <v>360</v>
      </c>
      <c r="R270" s="51" t="s">
        <v>342</v>
      </c>
      <c r="S270" s="57" t="s">
        <v>65</v>
      </c>
      <c r="T270" s="51">
        <v>0</v>
      </c>
      <c r="U270" s="67" t="s">
        <v>897</v>
      </c>
      <c r="V270" s="51" t="s">
        <v>681</v>
      </c>
    </row>
    <row customFormat="1" ht="106.5" customHeight="1" r="271" s="173">
      <c r="A271" s="51">
        <v>238</v>
      </c>
      <c r="B271" s="51" t="s">
        <v>54</v>
      </c>
      <c r="C271" s="51" t="s">
        <v>55</v>
      </c>
      <c r="D271" s="52" t="s">
        <v>887</v>
      </c>
      <c r="E271" s="52" t="s">
        <v>888</v>
      </c>
      <c r="F271" s="52" t="s">
        <v>889</v>
      </c>
      <c r="G271" s="52" t="s">
        <v>888</v>
      </c>
      <c r="H271" s="52" t="s">
        <v>889</v>
      </c>
      <c r="I271" s="53" t="s">
        <v>961</v>
      </c>
      <c r="J271" s="54" t="s">
        <v>962</v>
      </c>
      <c r="K271" s="51" t="s">
        <v>100</v>
      </c>
      <c r="L271" s="51" t="s">
        <v>62</v>
      </c>
      <c r="M271" s="55">
        <v>1</v>
      </c>
      <c r="N271" s="55">
        <v>4202678.5714290002</v>
      </c>
      <c r="O271" s="55">
        <v>4202678.5714290002</v>
      </c>
      <c r="P271" s="55">
        <v>4707000</v>
      </c>
      <c r="Q271" s="179" t="s">
        <v>360</v>
      </c>
      <c r="R271" s="51" t="s">
        <v>342</v>
      </c>
      <c r="S271" s="57" t="s">
        <v>65</v>
      </c>
      <c r="T271" s="51">
        <v>0</v>
      </c>
      <c r="U271" s="67" t="s">
        <v>897</v>
      </c>
      <c r="V271" s="51" t="s">
        <v>681</v>
      </c>
      <c r="Y271" s="177"/>
    </row>
    <row customFormat="1" ht="106.5" customHeight="1" r="272" s="173">
      <c r="A272" s="51">
        <v>239</v>
      </c>
      <c r="B272" s="51" t="s">
        <v>54</v>
      </c>
      <c r="C272" s="51" t="s">
        <v>55</v>
      </c>
      <c r="D272" s="52" t="s">
        <v>887</v>
      </c>
      <c r="E272" s="52" t="s">
        <v>888</v>
      </c>
      <c r="F272" s="52" t="s">
        <v>889</v>
      </c>
      <c r="G272" s="52" t="s">
        <v>888</v>
      </c>
      <c r="H272" s="52" t="s">
        <v>889</v>
      </c>
      <c r="I272" s="53" t="s">
        <v>963</v>
      </c>
      <c r="J272" s="54" t="s">
        <v>964</v>
      </c>
      <c r="K272" s="51" t="s">
        <v>100</v>
      </c>
      <c r="L272" s="51" t="s">
        <v>62</v>
      </c>
      <c r="M272" s="55">
        <v>1</v>
      </c>
      <c r="N272" s="55">
        <v>1339285.714286</v>
      </c>
      <c r="O272" s="55">
        <v>1339285.714286</v>
      </c>
      <c r="P272" s="55">
        <v>1500000</v>
      </c>
      <c r="Q272" s="179" t="s">
        <v>360</v>
      </c>
      <c r="R272" s="51" t="s">
        <v>342</v>
      </c>
      <c r="S272" s="57" t="s">
        <v>65</v>
      </c>
      <c r="T272" s="51">
        <v>0</v>
      </c>
      <c r="U272" s="67" t="s">
        <v>897</v>
      </c>
      <c r="V272" s="51" t="s">
        <v>681</v>
      </c>
      <c r="Y272" s="177"/>
    </row>
    <row customFormat="1" ht="120" customHeight="1" r="273" s="76">
      <c r="A273" s="63">
        <v>240</v>
      </c>
      <c r="B273" s="51" t="s">
        <v>54</v>
      </c>
      <c r="C273" s="51" t="s">
        <v>55</v>
      </c>
      <c r="D273" s="52" t="s">
        <v>887</v>
      </c>
      <c r="E273" s="52" t="s">
        <v>888</v>
      </c>
      <c r="F273" s="52" t="s">
        <v>889</v>
      </c>
      <c r="G273" s="52" t="s">
        <v>888</v>
      </c>
      <c r="H273" s="52" t="s">
        <v>889</v>
      </c>
      <c r="I273" s="53" t="s">
        <v>965</v>
      </c>
      <c r="J273" s="54" t="s">
        <v>966</v>
      </c>
      <c r="K273" s="51" t="s">
        <v>100</v>
      </c>
      <c r="L273" s="51" t="s">
        <v>62</v>
      </c>
      <c r="M273" s="55">
        <v>1</v>
      </c>
      <c r="N273" s="55">
        <v>1794642.857143</v>
      </c>
      <c r="O273" s="55">
        <v>1794642.857143</v>
      </c>
      <c r="P273" s="55">
        <v>2010000</v>
      </c>
      <c r="Q273" s="210" t="s">
        <v>360</v>
      </c>
      <c r="R273" s="51" t="s">
        <v>342</v>
      </c>
      <c r="S273" s="57" t="s">
        <v>65</v>
      </c>
      <c r="T273" s="51">
        <v>0</v>
      </c>
      <c r="U273" s="211" t="s">
        <v>928</v>
      </c>
      <c r="V273" s="51" t="s">
        <v>681</v>
      </c>
    </row>
    <row customFormat="1" ht="132" customHeight="1" r="274" s="6">
      <c r="A274" s="78">
        <v>241</v>
      </c>
      <c r="B274" s="78" t="s">
        <v>54</v>
      </c>
      <c r="C274" s="78" t="s">
        <v>55</v>
      </c>
      <c r="D274" s="147" t="s">
        <v>887</v>
      </c>
      <c r="E274" s="147" t="s">
        <v>888</v>
      </c>
      <c r="F274" s="147" t="s">
        <v>889</v>
      </c>
      <c r="G274" s="147" t="s">
        <v>888</v>
      </c>
      <c r="H274" s="147" t="s">
        <v>889</v>
      </c>
      <c r="I274" s="213" t="s">
        <v>967</v>
      </c>
      <c r="J274" s="148" t="s">
        <v>968</v>
      </c>
      <c r="K274" s="78" t="s">
        <v>100</v>
      </c>
      <c r="L274" s="78" t="s">
        <v>62</v>
      </c>
      <c r="M274" s="80" t="s">
        <v>218</v>
      </c>
      <c r="N274" s="80" t="s">
        <v>218</v>
      </c>
      <c r="O274" s="80" t="s">
        <v>218</v>
      </c>
      <c r="P274" s="80" t="s">
        <v>218</v>
      </c>
      <c r="Q274" s="214" t="s">
        <v>218</v>
      </c>
      <c r="R274" s="78" t="s">
        <v>218</v>
      </c>
      <c r="S274" s="78" t="s">
        <v>218</v>
      </c>
      <c r="T274" s="78" t="s">
        <v>218</v>
      </c>
      <c r="U274" s="78" t="s">
        <v>969</v>
      </c>
      <c r="V274" s="51" t="s">
        <v>681</v>
      </c>
      <c r="Y274" s="58"/>
    </row>
    <row customFormat="1" ht="120" customHeight="1" r="275" s="6">
      <c r="A275" s="69">
        <v>242</v>
      </c>
      <c r="B275" s="51" t="s">
        <v>54</v>
      </c>
      <c r="C275" s="51" t="s">
        <v>55</v>
      </c>
      <c r="D275" s="52" t="s">
        <v>887</v>
      </c>
      <c r="E275" s="52" t="s">
        <v>888</v>
      </c>
      <c r="F275" s="52" t="s">
        <v>889</v>
      </c>
      <c r="G275" s="52" t="s">
        <v>888</v>
      </c>
      <c r="H275" s="52" t="s">
        <v>889</v>
      </c>
      <c r="I275" s="53" t="s">
        <v>970</v>
      </c>
      <c r="J275" s="54" t="s">
        <v>971</v>
      </c>
      <c r="K275" s="51" t="s">
        <v>100</v>
      </c>
      <c r="L275" s="51" t="s">
        <v>62</v>
      </c>
      <c r="M275" s="55">
        <v>1</v>
      </c>
      <c r="N275" s="55">
        <v>1785714.285714</v>
      </c>
      <c r="O275" s="55">
        <v>1785714.285714</v>
      </c>
      <c r="P275" s="55">
        <v>2000000</v>
      </c>
      <c r="Q275" s="57" t="s">
        <v>73</v>
      </c>
      <c r="R275" s="51" t="s">
        <v>342</v>
      </c>
      <c r="S275" s="57" t="s">
        <v>65</v>
      </c>
      <c r="T275" s="51">
        <v>0</v>
      </c>
      <c r="U275" s="175" t="s">
        <v>923</v>
      </c>
      <c r="V275" s="51" t="s">
        <v>681</v>
      </c>
      <c r="Y275" s="58"/>
    </row>
    <row customFormat="1" ht="120" customHeight="1" r="276" s="76">
      <c r="A276" s="63">
        <v>243</v>
      </c>
      <c r="B276" s="51" t="s">
        <v>54</v>
      </c>
      <c r="C276" s="51" t="s">
        <v>55</v>
      </c>
      <c r="D276" s="52" t="s">
        <v>887</v>
      </c>
      <c r="E276" s="52" t="s">
        <v>888</v>
      </c>
      <c r="F276" s="52" t="s">
        <v>889</v>
      </c>
      <c r="G276" s="52" t="s">
        <v>888</v>
      </c>
      <c r="H276" s="52" t="s">
        <v>889</v>
      </c>
      <c r="I276" s="53" t="s">
        <v>972</v>
      </c>
      <c r="J276" s="54" t="s">
        <v>973</v>
      </c>
      <c r="K276" s="51" t="s">
        <v>100</v>
      </c>
      <c r="L276" s="51" t="s">
        <v>62</v>
      </c>
      <c r="M276" s="55">
        <v>1</v>
      </c>
      <c r="N276" s="55">
        <v>6026785.7142859995</v>
      </c>
      <c r="O276" s="55">
        <v>6026785.7142859995</v>
      </c>
      <c r="P276" s="55">
        <v>6750000</v>
      </c>
      <c r="Q276" s="210" t="s">
        <v>360</v>
      </c>
      <c r="R276" s="51" t="s">
        <v>342</v>
      </c>
      <c r="S276" s="57" t="s">
        <v>65</v>
      </c>
      <c r="T276" s="51">
        <v>0</v>
      </c>
      <c r="U276" s="211" t="s">
        <v>928</v>
      </c>
      <c r="V276" s="51" t="s">
        <v>681</v>
      </c>
    </row>
    <row customFormat="1" ht="120" customHeight="1" r="277" s="76">
      <c r="A277" s="63">
        <v>244</v>
      </c>
      <c r="B277" s="51" t="s">
        <v>54</v>
      </c>
      <c r="C277" s="51" t="s">
        <v>55</v>
      </c>
      <c r="D277" s="52" t="s">
        <v>887</v>
      </c>
      <c r="E277" s="52" t="s">
        <v>888</v>
      </c>
      <c r="F277" s="52" t="s">
        <v>889</v>
      </c>
      <c r="G277" s="52" t="s">
        <v>888</v>
      </c>
      <c r="H277" s="52" t="s">
        <v>889</v>
      </c>
      <c r="I277" s="53" t="s">
        <v>974</v>
      </c>
      <c r="J277" s="54" t="s">
        <v>975</v>
      </c>
      <c r="K277" s="51" t="s">
        <v>100</v>
      </c>
      <c r="L277" s="51" t="s">
        <v>62</v>
      </c>
      <c r="M277" s="55">
        <v>1</v>
      </c>
      <c r="N277" s="55">
        <v>1339285.714286</v>
      </c>
      <c r="O277" s="55">
        <v>1339285.714286</v>
      </c>
      <c r="P277" s="55">
        <v>1500000</v>
      </c>
      <c r="Q277" s="210" t="s">
        <v>360</v>
      </c>
      <c r="R277" s="51" t="s">
        <v>342</v>
      </c>
      <c r="S277" s="57" t="s">
        <v>65</v>
      </c>
      <c r="T277" s="51">
        <v>0</v>
      </c>
      <c r="U277" s="211" t="s">
        <v>928</v>
      </c>
      <c r="V277" s="51" t="s">
        <v>681</v>
      </c>
    </row>
    <row customFormat="1" ht="128.25" customHeight="1" r="278" s="6">
      <c r="A278" s="59">
        <v>245</v>
      </c>
      <c r="B278" s="67" t="s">
        <v>976</v>
      </c>
      <c r="C278" s="51" t="s">
        <v>55</v>
      </c>
      <c r="D278" s="52" t="s">
        <v>977</v>
      </c>
      <c r="E278" s="52" t="s">
        <v>978</v>
      </c>
      <c r="F278" s="52" t="s">
        <v>978</v>
      </c>
      <c r="G278" s="51" t="s">
        <v>979</v>
      </c>
      <c r="H278" s="52" t="s">
        <v>979</v>
      </c>
      <c r="I278" s="53" t="s">
        <v>980</v>
      </c>
      <c r="J278" s="53" t="s">
        <v>981</v>
      </c>
      <c r="K278" s="51" t="s">
        <v>100</v>
      </c>
      <c r="L278" s="51" t="s">
        <v>62</v>
      </c>
      <c r="M278" s="196">
        <v>1</v>
      </c>
      <c r="N278" s="215">
        <f>O278</f>
        <v>29999999.999999996</v>
      </c>
      <c r="O278" s="215">
        <f>P278/1.1200000000000001</f>
        <v>29999999.999999996</v>
      </c>
      <c r="P278" s="196">
        <v>33600000</v>
      </c>
      <c r="Q278" s="57" t="s">
        <v>108</v>
      </c>
      <c r="R278" s="67" t="s">
        <v>982</v>
      </c>
      <c r="S278" s="216" t="s">
        <v>65</v>
      </c>
      <c r="T278" s="51">
        <v>0</v>
      </c>
      <c r="U278" s="51" t="s">
        <v>983</v>
      </c>
      <c r="V278" s="51" t="s">
        <v>67</v>
      </c>
      <c r="Y278" s="58"/>
    </row>
    <row customFormat="1" ht="150" customHeight="1" r="279" s="72">
      <c r="A279" s="59">
        <v>246</v>
      </c>
      <c r="B279" s="111" t="s">
        <v>54</v>
      </c>
      <c r="C279" s="111" t="s">
        <v>134</v>
      </c>
      <c r="D279" s="111" t="s">
        <v>984</v>
      </c>
      <c r="E279" s="121" t="s">
        <v>985</v>
      </c>
      <c r="F279" s="121" t="s">
        <v>985</v>
      </c>
      <c r="G279" s="121" t="s">
        <v>986</v>
      </c>
      <c r="H279" s="121" t="s">
        <v>986</v>
      </c>
      <c r="I279" s="122" t="s">
        <v>987</v>
      </c>
      <c r="J279" s="122" t="s">
        <v>988</v>
      </c>
      <c r="K279" s="51" t="s">
        <v>100</v>
      </c>
      <c r="L279" s="111" t="s">
        <v>275</v>
      </c>
      <c r="M279" s="124">
        <v>1</v>
      </c>
      <c r="N279" s="124">
        <f>O279/M279</f>
        <v>29464285.714285713</v>
      </c>
      <c r="O279" s="124">
        <f>P279/1.1200000000000001</f>
        <v>29464285.714285713</v>
      </c>
      <c r="P279" s="124">
        <v>33000000</v>
      </c>
      <c r="Q279" s="217" t="s">
        <v>605</v>
      </c>
      <c r="R279" s="111" t="s">
        <v>989</v>
      </c>
      <c r="S279" s="71">
        <v>710000000</v>
      </c>
      <c r="T279" s="111">
        <v>0</v>
      </c>
      <c r="U279" s="51" t="s">
        <v>990</v>
      </c>
      <c r="V279" s="111" t="s">
        <v>481</v>
      </c>
      <c r="Y279" s="75"/>
    </row>
    <row customFormat="1" ht="150" customHeight="1" r="280" s="0">
      <c r="A280" s="59">
        <v>247</v>
      </c>
      <c r="B280" s="67" t="s">
        <v>976</v>
      </c>
      <c r="C280" s="111" t="s">
        <v>134</v>
      </c>
      <c r="D280" s="218" t="s">
        <v>991</v>
      </c>
      <c r="E280" s="218" t="s">
        <v>992</v>
      </c>
      <c r="F280" s="218" t="s">
        <v>993</v>
      </c>
      <c r="G280" s="218" t="s">
        <v>994</v>
      </c>
      <c r="H280" s="218" t="s">
        <v>995</v>
      </c>
      <c r="I280" s="122" t="s">
        <v>996</v>
      </c>
      <c r="J280" s="122" t="s">
        <v>997</v>
      </c>
      <c r="K280" s="111" t="s">
        <v>998</v>
      </c>
      <c r="L280" s="111" t="s">
        <v>275</v>
      </c>
      <c r="M280" s="124">
        <v>1</v>
      </c>
      <c r="N280" s="124">
        <f>O280</f>
        <v>10446428.571428571</v>
      </c>
      <c r="O280" s="124">
        <f>P280/1.12</f>
        <v>10446428.571428571</v>
      </c>
      <c r="P280" s="124">
        <v>11700000</v>
      </c>
      <c r="Q280" s="217" t="s">
        <v>605</v>
      </c>
      <c r="R280" s="109" t="s">
        <v>999</v>
      </c>
      <c r="S280" s="71" t="s">
        <v>65</v>
      </c>
      <c r="T280" s="111">
        <v>0</v>
      </c>
      <c r="U280" s="51" t="s">
        <v>990</v>
      </c>
      <c r="V280" s="111" t="s">
        <v>481</v>
      </c>
    </row>
    <row customFormat="1" ht="195" customHeight="1" r="281" s="76">
      <c r="A281" s="65">
        <v>248</v>
      </c>
      <c r="B281" s="111" t="s">
        <v>54</v>
      </c>
      <c r="C281" s="111" t="s">
        <v>134</v>
      </c>
      <c r="D281" s="219" t="s">
        <v>1000</v>
      </c>
      <c r="E281" s="121" t="s">
        <v>578</v>
      </c>
      <c r="F281" s="121" t="s">
        <v>578</v>
      </c>
      <c r="G281" s="219" t="s">
        <v>1001</v>
      </c>
      <c r="H281" s="219" t="s">
        <v>1001</v>
      </c>
      <c r="I281" s="122" t="s">
        <v>1002</v>
      </c>
      <c r="J281" s="122" t="s">
        <v>1002</v>
      </c>
      <c r="K281" s="111" t="s">
        <v>100</v>
      </c>
      <c r="L281" s="111" t="s">
        <v>275</v>
      </c>
      <c r="M281" s="124">
        <v>1</v>
      </c>
      <c r="N281" s="124">
        <f>O281</f>
        <v>892857.14285714272</v>
      </c>
      <c r="O281" s="124">
        <f>P281/1.1200000000000001</f>
        <v>892857.14285714272</v>
      </c>
      <c r="P281" s="124">
        <v>1000000</v>
      </c>
      <c r="Q281" s="62" t="s">
        <v>535</v>
      </c>
      <c r="R281" s="111" t="s">
        <v>582</v>
      </c>
      <c r="S281" s="71" t="s">
        <v>65</v>
      </c>
      <c r="T281" s="111">
        <v>0</v>
      </c>
      <c r="U281" s="71" t="s">
        <v>536</v>
      </c>
      <c r="V281" s="111" t="s">
        <v>481</v>
      </c>
    </row>
    <row customFormat="1" ht="151.5" customHeight="1" r="282" s="103">
      <c r="A282" s="69">
        <v>249</v>
      </c>
      <c r="B282" s="111" t="s">
        <v>54</v>
      </c>
      <c r="C282" s="111" t="s">
        <v>134</v>
      </c>
      <c r="D282" s="219" t="s">
        <v>1003</v>
      </c>
      <c r="E282" s="121" t="s">
        <v>578</v>
      </c>
      <c r="F282" s="121" t="s">
        <v>578</v>
      </c>
      <c r="G282" s="219" t="s">
        <v>1004</v>
      </c>
      <c r="H282" s="219" t="s">
        <v>1004</v>
      </c>
      <c r="I282" s="122" t="s">
        <v>1005</v>
      </c>
      <c r="J282" s="122" t="s">
        <v>1005</v>
      </c>
      <c r="K282" s="51" t="s">
        <v>100</v>
      </c>
      <c r="L282" s="111" t="s">
        <v>183</v>
      </c>
      <c r="M282" s="124">
        <v>35</v>
      </c>
      <c r="N282" s="70">
        <f>O282/M282</f>
        <v>314872.44897959178</v>
      </c>
      <c r="O282" s="70">
        <f>P282/1.1200000000000001</f>
        <v>11020535.714285713</v>
      </c>
      <c r="P282" s="70">
        <f>13160000-299700-488000-29300</f>
        <v>12343000</v>
      </c>
      <c r="Q282" s="217" t="s">
        <v>1006</v>
      </c>
      <c r="R282" s="111" t="s">
        <v>582</v>
      </c>
      <c r="S282" s="71" t="s">
        <v>65</v>
      </c>
      <c r="T282" s="111">
        <v>0</v>
      </c>
      <c r="U282" s="71" t="s">
        <v>517</v>
      </c>
      <c r="V282" s="111" t="s">
        <v>481</v>
      </c>
      <c r="W282" s="104"/>
      <c r="X282" s="103"/>
      <c r="Y282" s="105"/>
    </row>
    <row customFormat="1" ht="90" customHeight="1" r="283" s="0">
      <c r="A283" s="65">
        <v>250</v>
      </c>
      <c r="B283" s="111" t="s">
        <v>54</v>
      </c>
      <c r="C283" s="111" t="s">
        <v>134</v>
      </c>
      <c r="D283" s="219" t="s">
        <v>1007</v>
      </c>
      <c r="E283" s="121" t="s">
        <v>1008</v>
      </c>
      <c r="F283" s="121" t="s">
        <v>1008</v>
      </c>
      <c r="G283" s="219" t="s">
        <v>1009</v>
      </c>
      <c r="H283" s="219" t="s">
        <v>1009</v>
      </c>
      <c r="I283" s="122" t="s">
        <v>1010</v>
      </c>
      <c r="J283" s="122" t="s">
        <v>1010</v>
      </c>
      <c r="K283" s="111" t="s">
        <v>61</v>
      </c>
      <c r="L283" s="111" t="s">
        <v>183</v>
      </c>
      <c r="M283" s="124">
        <v>1</v>
      </c>
      <c r="N283" s="124">
        <f>O283/M283</f>
        <v>89285.714285714275</v>
      </c>
      <c r="O283" s="124">
        <f>P283/1.12</f>
        <v>89285.714285714275</v>
      </c>
      <c r="P283" s="124">
        <v>100000</v>
      </c>
      <c r="Q283" s="220" t="s">
        <v>1006</v>
      </c>
      <c r="R283" s="111" t="s">
        <v>582</v>
      </c>
      <c r="S283" s="71" t="s">
        <v>65</v>
      </c>
      <c r="T283" s="111">
        <v>0</v>
      </c>
      <c r="U283" s="51" t="s">
        <v>1011</v>
      </c>
      <c r="V283" s="111" t="s">
        <v>481</v>
      </c>
    </row>
    <row customFormat="1" ht="180" customHeight="1" r="284" s="0">
      <c r="A284" s="65">
        <v>251</v>
      </c>
      <c r="B284" s="111" t="s">
        <v>54</v>
      </c>
      <c r="C284" s="111" t="s">
        <v>134</v>
      </c>
      <c r="D284" s="219" t="s">
        <v>1012</v>
      </c>
      <c r="E284" s="121" t="s">
        <v>1013</v>
      </c>
      <c r="F284" s="121" t="s">
        <v>1013</v>
      </c>
      <c r="G284" s="219" t="s">
        <v>1014</v>
      </c>
      <c r="H284" s="219" t="s">
        <v>1014</v>
      </c>
      <c r="I284" s="122" t="s">
        <v>1015</v>
      </c>
      <c r="J284" s="122" t="s">
        <v>1015</v>
      </c>
      <c r="K284" s="111" t="s">
        <v>61</v>
      </c>
      <c r="L284" s="111" t="s">
        <v>183</v>
      </c>
      <c r="M284" s="124">
        <v>1</v>
      </c>
      <c r="N284" s="124">
        <f>O284/M284</f>
        <v>89285.714285714275</v>
      </c>
      <c r="O284" s="124">
        <f>P284/1.12</f>
        <v>89285.714285714275</v>
      </c>
      <c r="P284" s="124">
        <v>100000</v>
      </c>
      <c r="Q284" s="220" t="s">
        <v>1006</v>
      </c>
      <c r="R284" s="111" t="s">
        <v>582</v>
      </c>
      <c r="S284" s="71" t="s">
        <v>65</v>
      </c>
      <c r="T284" s="111">
        <v>0</v>
      </c>
      <c r="U284" s="51" t="s">
        <v>1011</v>
      </c>
      <c r="V284" s="111" t="s">
        <v>481</v>
      </c>
    </row>
    <row customFormat="1" ht="255" customHeight="1" r="285" s="0">
      <c r="A285" s="65">
        <v>252</v>
      </c>
      <c r="B285" s="111" t="s">
        <v>54</v>
      </c>
      <c r="C285" s="111" t="s">
        <v>134</v>
      </c>
      <c r="D285" s="219" t="s">
        <v>1016</v>
      </c>
      <c r="E285" s="121" t="s">
        <v>578</v>
      </c>
      <c r="F285" s="121" t="s">
        <v>578</v>
      </c>
      <c r="G285" s="219" t="s">
        <v>1017</v>
      </c>
      <c r="H285" s="219" t="s">
        <v>1017</v>
      </c>
      <c r="I285" s="122" t="s">
        <v>1018</v>
      </c>
      <c r="J285" s="122" t="s">
        <v>1018</v>
      </c>
      <c r="K285" s="111" t="s">
        <v>61</v>
      </c>
      <c r="L285" s="111" t="s">
        <v>183</v>
      </c>
      <c r="M285" s="124">
        <v>1</v>
      </c>
      <c r="N285" s="124">
        <f>O285/M285</f>
        <v>446428.57142857136</v>
      </c>
      <c r="O285" s="124">
        <f>P285/1.12</f>
        <v>446428.57142857136</v>
      </c>
      <c r="P285" s="124">
        <v>500000</v>
      </c>
      <c r="Q285" s="220" t="s">
        <v>1006</v>
      </c>
      <c r="R285" s="111" t="s">
        <v>582</v>
      </c>
      <c r="S285" s="71" t="s">
        <v>65</v>
      </c>
      <c r="T285" s="111">
        <v>0</v>
      </c>
      <c r="U285" s="51" t="s">
        <v>1011</v>
      </c>
      <c r="V285" s="111" t="s">
        <v>481</v>
      </c>
    </row>
    <row customFormat="1" ht="164.25" customHeight="1" r="286" s="0">
      <c r="A286" s="51">
        <v>253</v>
      </c>
      <c r="B286" s="51" t="s">
        <v>54</v>
      </c>
      <c r="C286" s="51" t="s">
        <v>55</v>
      </c>
      <c r="D286" s="221" t="s">
        <v>1019</v>
      </c>
      <c r="E286" s="221" t="s">
        <v>1020</v>
      </c>
      <c r="F286" s="221" t="s">
        <v>1020</v>
      </c>
      <c r="G286" s="221" t="s">
        <v>1021</v>
      </c>
      <c r="H286" s="221" t="s">
        <v>1021</v>
      </c>
      <c r="I286" s="123" t="s">
        <v>1022</v>
      </c>
      <c r="J286" s="123" t="s">
        <v>1023</v>
      </c>
      <c r="K286" s="111" t="s">
        <v>61</v>
      </c>
      <c r="L286" s="111" t="s">
        <v>62</v>
      </c>
      <c r="M286" s="124">
        <v>1</v>
      </c>
      <c r="N286" s="88">
        <f>O286</f>
        <v>7142857.1428571418</v>
      </c>
      <c r="O286" s="88">
        <f>P286/1.1200000000000001</f>
        <v>7142857.1428571418</v>
      </c>
      <c r="P286" s="88">
        <f>8000000</f>
        <v>8000000</v>
      </c>
      <c r="Q286" s="217" t="s">
        <v>605</v>
      </c>
      <c r="R286" s="172" t="s">
        <v>1024</v>
      </c>
      <c r="S286" s="57" t="s">
        <v>65</v>
      </c>
      <c r="T286" s="111">
        <v>0</v>
      </c>
      <c r="U286" s="71" t="s">
        <v>1025</v>
      </c>
      <c r="V286" s="111" t="s">
        <v>624</v>
      </c>
    </row>
    <row customFormat="1" ht="75" customHeight="1" r="287" s="76">
      <c r="A287" s="65">
        <v>254</v>
      </c>
      <c r="B287" s="51" t="s">
        <v>54</v>
      </c>
      <c r="C287" s="51" t="s">
        <v>55</v>
      </c>
      <c r="D287" s="52" t="s">
        <v>1019</v>
      </c>
      <c r="E287" s="52" t="s">
        <v>1020</v>
      </c>
      <c r="F287" s="52" t="s">
        <v>1020</v>
      </c>
      <c r="G287" s="52" t="s">
        <v>1021</v>
      </c>
      <c r="H287" s="52" t="s">
        <v>1021</v>
      </c>
      <c r="I287" s="54" t="s">
        <v>1022</v>
      </c>
      <c r="J287" s="54" t="s">
        <v>1023</v>
      </c>
      <c r="K287" s="51" t="s">
        <v>61</v>
      </c>
      <c r="L287" s="51" t="s">
        <v>62</v>
      </c>
      <c r="M287" s="55">
        <v>1</v>
      </c>
      <c r="N287" s="66">
        <f>4600000+1700000-1700000</f>
        <v>4600000</v>
      </c>
      <c r="O287" s="66">
        <f>4600000+1700000-1700000</f>
        <v>4600000</v>
      </c>
      <c r="P287" s="66">
        <f>4600000+1700000-1700000</f>
        <v>4600000</v>
      </c>
      <c r="Q287" s="57" t="s">
        <v>73</v>
      </c>
      <c r="R287" s="51" t="s">
        <v>1024</v>
      </c>
      <c r="S287" s="57" t="s">
        <v>65</v>
      </c>
      <c r="T287" s="51">
        <v>0</v>
      </c>
      <c r="U287" s="51" t="s">
        <v>1026</v>
      </c>
      <c r="V287" s="51" t="s">
        <v>624</v>
      </c>
    </row>
    <row ht="120" customHeight="1" r="288">
      <c r="A288" s="65">
        <v>255</v>
      </c>
      <c r="B288" s="51" t="s">
        <v>54</v>
      </c>
      <c r="C288" s="51" t="s">
        <v>55</v>
      </c>
      <c r="D288" s="52" t="s">
        <v>103</v>
      </c>
      <c r="E288" s="52" t="s">
        <v>104</v>
      </c>
      <c r="F288" s="52" t="s">
        <v>105</v>
      </c>
      <c r="G288" s="52" t="s">
        <v>104</v>
      </c>
      <c r="H288" s="52" t="s">
        <v>105</v>
      </c>
      <c r="I288" s="53" t="s">
        <v>106</v>
      </c>
      <c r="J288" s="54" t="s">
        <v>107</v>
      </c>
      <c r="K288" s="51" t="s">
        <v>61</v>
      </c>
      <c r="L288" s="51" t="s">
        <v>62</v>
      </c>
      <c r="M288" s="55">
        <v>1</v>
      </c>
      <c r="N288" s="66">
        <f>O288</f>
        <v>1914141.7857142854</v>
      </c>
      <c r="O288" s="66">
        <f>P288/1.1200000000000001</f>
        <v>1914141.7857142854</v>
      </c>
      <c r="P288" s="66">
        <v>2143838.7999999998</v>
      </c>
      <c r="Q288" s="57" t="s">
        <v>73</v>
      </c>
      <c r="R288" s="65" t="s">
        <v>1027</v>
      </c>
      <c r="S288" s="57" t="s">
        <v>65</v>
      </c>
      <c r="T288" s="51">
        <v>0</v>
      </c>
      <c r="U288" s="67" t="s">
        <v>102</v>
      </c>
      <c r="V288" s="51" t="s">
        <v>67</v>
      </c>
    </row>
    <row ht="75" customHeight="1" r="289">
      <c r="A289" s="65">
        <v>256</v>
      </c>
      <c r="B289" s="51" t="s">
        <v>54</v>
      </c>
      <c r="C289" s="51" t="s">
        <v>55</v>
      </c>
      <c r="D289" s="52" t="s">
        <v>1028</v>
      </c>
      <c r="E289" s="52" t="s">
        <v>1029</v>
      </c>
      <c r="F289" s="52" t="s">
        <v>1029</v>
      </c>
      <c r="G289" s="52" t="s">
        <v>1030</v>
      </c>
      <c r="H289" s="52" t="s">
        <v>1030</v>
      </c>
      <c r="I289" s="53" t="s">
        <v>1031</v>
      </c>
      <c r="J289" s="54" t="s">
        <v>1032</v>
      </c>
      <c r="K289" s="51" t="s">
        <v>61</v>
      </c>
      <c r="L289" s="51" t="s">
        <v>62</v>
      </c>
      <c r="M289" s="55">
        <v>1</v>
      </c>
      <c r="N289" s="55">
        <v>270000</v>
      </c>
      <c r="O289" s="55">
        <v>270000</v>
      </c>
      <c r="P289" s="55">
        <v>302400</v>
      </c>
      <c r="Q289" s="62" t="s">
        <v>360</v>
      </c>
      <c r="R289" s="51" t="s">
        <v>64</v>
      </c>
      <c r="S289" s="57" t="s">
        <v>65</v>
      </c>
      <c r="T289" s="51">
        <v>100</v>
      </c>
      <c r="U289" s="51" t="s">
        <v>88</v>
      </c>
      <c r="V289" s="51" t="s">
        <v>67</v>
      </c>
    </row>
    <row customFormat="1" ht="165" customHeight="1" r="290" s="6">
      <c r="A290" s="50">
        <v>257</v>
      </c>
      <c r="B290" s="51" t="s">
        <v>54</v>
      </c>
      <c r="C290" s="51" t="s">
        <v>55</v>
      </c>
      <c r="D290" s="52" t="s">
        <v>75</v>
      </c>
      <c r="E290" s="52" t="s">
        <v>76</v>
      </c>
      <c r="F290" s="52" t="s">
        <v>76</v>
      </c>
      <c r="G290" s="52" t="s">
        <v>77</v>
      </c>
      <c r="H290" s="52" t="s">
        <v>77</v>
      </c>
      <c r="I290" s="53" t="s">
        <v>1033</v>
      </c>
      <c r="J290" s="54" t="s">
        <v>1034</v>
      </c>
      <c r="K290" s="51" t="s">
        <v>61</v>
      </c>
      <c r="L290" s="51" t="s">
        <v>62</v>
      </c>
      <c r="M290" s="55">
        <v>1</v>
      </c>
      <c r="N290" s="55">
        <f>O290</f>
        <v>8125396.4285714282</v>
      </c>
      <c r="O290" s="55">
        <f>P290/1.1200000000000001</f>
        <v>8125396.4285714282</v>
      </c>
      <c r="P290" s="55">
        <v>9100444</v>
      </c>
      <c r="Q290" s="57" t="s">
        <v>121</v>
      </c>
      <c r="R290" s="51" t="s">
        <v>64</v>
      </c>
      <c r="S290" s="57" t="s">
        <v>65</v>
      </c>
      <c r="T290" s="51">
        <v>0</v>
      </c>
      <c r="U290" s="51" t="s">
        <v>1035</v>
      </c>
      <c r="V290" s="51" t="s">
        <v>67</v>
      </c>
      <c r="Y290" s="58"/>
    </row>
    <row customFormat="1" ht="135" customHeight="1" r="291" s="0">
      <c r="A291" s="65">
        <v>258</v>
      </c>
      <c r="B291" s="51" t="s">
        <v>54</v>
      </c>
      <c r="C291" s="51" t="s">
        <v>55</v>
      </c>
      <c r="D291" s="52" t="s">
        <v>1036</v>
      </c>
      <c r="E291" s="52" t="s">
        <v>1037</v>
      </c>
      <c r="F291" s="52" t="s">
        <v>1037</v>
      </c>
      <c r="G291" s="52" t="s">
        <v>1037</v>
      </c>
      <c r="H291" s="52" t="s">
        <v>1037</v>
      </c>
      <c r="I291" s="53" t="s">
        <v>1038</v>
      </c>
      <c r="J291" s="54" t="s">
        <v>1039</v>
      </c>
      <c r="K291" s="51" t="s">
        <v>100</v>
      </c>
      <c r="L291" s="51" t="s">
        <v>62</v>
      </c>
      <c r="M291" s="55">
        <v>1</v>
      </c>
      <c r="N291" s="55">
        <f>O291</f>
        <v>3132799.9999999995</v>
      </c>
      <c r="O291" s="55">
        <f>P291/1.1200000000000001</f>
        <v>3132799.9999999995</v>
      </c>
      <c r="P291" s="55">
        <v>3508736</v>
      </c>
      <c r="Q291" s="57" t="s">
        <v>121</v>
      </c>
      <c r="R291" s="51" t="s">
        <v>367</v>
      </c>
      <c r="S291" s="57" t="s">
        <v>65</v>
      </c>
      <c r="T291" s="65">
        <v>0</v>
      </c>
      <c r="U291" s="51" t="s">
        <v>1040</v>
      </c>
      <c r="V291" s="51" t="s">
        <v>67</v>
      </c>
    </row>
    <row ht="150" customHeight="1" r="292">
      <c r="A292" s="84">
        <v>259</v>
      </c>
      <c r="B292" s="121" t="s">
        <v>54</v>
      </c>
      <c r="C292" s="52" t="s">
        <v>55</v>
      </c>
      <c r="D292" s="52" t="s">
        <v>865</v>
      </c>
      <c r="E292" s="52" t="s">
        <v>828</v>
      </c>
      <c r="F292" s="52" t="s">
        <v>829</v>
      </c>
      <c r="G292" s="52" t="s">
        <v>830</v>
      </c>
      <c r="H292" s="52" t="s">
        <v>831</v>
      </c>
      <c r="I292" s="87" t="s">
        <v>1041</v>
      </c>
      <c r="J292" s="87" t="s">
        <v>1042</v>
      </c>
      <c r="K292" s="51" t="s">
        <v>100</v>
      </c>
      <c r="L292" s="51" t="s">
        <v>62</v>
      </c>
      <c r="M292" s="55">
        <v>1</v>
      </c>
      <c r="N292" s="88">
        <f>O292</f>
        <v>78454464.285714284</v>
      </c>
      <c r="O292" s="88">
        <f>P292/1.1200000000000001</f>
        <v>78454464.285714284</v>
      </c>
      <c r="P292" s="88">
        <v>87869000</v>
      </c>
      <c r="Q292" s="217" t="s">
        <v>73</v>
      </c>
      <c r="R292" s="201" t="s">
        <v>1043</v>
      </c>
      <c r="S292" s="57" t="s">
        <v>65</v>
      </c>
      <c r="T292" s="51">
        <v>0</v>
      </c>
      <c r="U292" s="67" t="s">
        <v>1044</v>
      </c>
      <c r="V292" s="51" t="s">
        <v>773</v>
      </c>
    </row>
    <row customFormat="1" ht="90" customHeight="1" r="293" s="132">
      <c r="A293" s="114">
        <v>260</v>
      </c>
      <c r="B293" s="114" t="s">
        <v>54</v>
      </c>
      <c r="C293" s="114" t="s">
        <v>55</v>
      </c>
      <c r="D293" s="133" t="s">
        <v>554</v>
      </c>
      <c r="E293" s="133" t="s">
        <v>555</v>
      </c>
      <c r="F293" s="133" t="s">
        <v>556</v>
      </c>
      <c r="G293" s="133" t="s">
        <v>555</v>
      </c>
      <c r="H293" s="133" t="s">
        <v>556</v>
      </c>
      <c r="I293" s="134" t="s">
        <v>618</v>
      </c>
      <c r="J293" s="135" t="s">
        <v>619</v>
      </c>
      <c r="K293" s="114" t="s">
        <v>100</v>
      </c>
      <c r="L293" s="114" t="s">
        <v>62</v>
      </c>
      <c r="M293" s="126">
        <v>1</v>
      </c>
      <c r="N293" s="126">
        <v>0</v>
      </c>
      <c r="O293" s="126">
        <v>0</v>
      </c>
      <c r="P293" s="126">
        <v>0</v>
      </c>
      <c r="Q293" s="126">
        <v>0</v>
      </c>
      <c r="R293" s="126">
        <v>0</v>
      </c>
      <c r="S293" s="126">
        <v>0</v>
      </c>
      <c r="T293" s="126">
        <v>0</v>
      </c>
      <c r="U293" s="114" t="s">
        <v>1045</v>
      </c>
      <c r="V293" s="114" t="s">
        <v>481</v>
      </c>
      <c r="Y293" s="136"/>
    </row>
    <row customFormat="1" ht="120" customHeight="1" r="294" s="6">
      <c r="A294" s="114">
        <v>261</v>
      </c>
      <c r="B294" s="51" t="s">
        <v>54</v>
      </c>
      <c r="C294" s="51" t="s">
        <v>55</v>
      </c>
      <c r="D294" s="52" t="s">
        <v>688</v>
      </c>
      <c r="E294" s="52" t="s">
        <v>689</v>
      </c>
      <c r="F294" s="52" t="s">
        <v>690</v>
      </c>
      <c r="G294" s="52" t="s">
        <v>691</v>
      </c>
      <c r="H294" s="52" t="s">
        <v>691</v>
      </c>
      <c r="I294" s="54" t="s">
        <v>1046</v>
      </c>
      <c r="J294" s="54" t="s">
        <v>1047</v>
      </c>
      <c r="K294" s="51" t="s">
        <v>61</v>
      </c>
      <c r="L294" s="51" t="s">
        <v>62</v>
      </c>
      <c r="M294" s="55">
        <v>1</v>
      </c>
      <c r="N294" s="55">
        <f>O294</f>
        <v>2604799.9999999995</v>
      </c>
      <c r="O294" s="55">
        <f>P294/1.1200000000000001</f>
        <v>2604799.9999999995</v>
      </c>
      <c r="P294" s="55">
        <v>2917376</v>
      </c>
      <c r="Q294" s="57" t="s">
        <v>121</v>
      </c>
      <c r="R294" s="51" t="s">
        <v>64</v>
      </c>
      <c r="S294" s="57" t="s">
        <v>65</v>
      </c>
      <c r="T294" s="51">
        <v>0</v>
      </c>
      <c r="U294" s="51" t="s">
        <v>1048</v>
      </c>
      <c r="V294" s="51" t="s">
        <v>653</v>
      </c>
      <c r="Y294" s="58"/>
    </row>
    <row customFormat="1" ht="120" customHeight="1" r="295" s="6">
      <c r="A295" s="65">
        <v>262</v>
      </c>
      <c r="B295" s="51" t="s">
        <v>54</v>
      </c>
      <c r="C295" s="51" t="s">
        <v>55</v>
      </c>
      <c r="D295" s="52" t="s">
        <v>688</v>
      </c>
      <c r="E295" s="52" t="s">
        <v>689</v>
      </c>
      <c r="F295" s="52" t="s">
        <v>690</v>
      </c>
      <c r="G295" s="52" t="s">
        <v>691</v>
      </c>
      <c r="H295" s="52" t="s">
        <v>691</v>
      </c>
      <c r="I295" s="54" t="s">
        <v>1049</v>
      </c>
      <c r="J295" s="54" t="s">
        <v>1050</v>
      </c>
      <c r="K295" s="51" t="s">
        <v>61</v>
      </c>
      <c r="L295" s="51" t="s">
        <v>62</v>
      </c>
      <c r="M295" s="55">
        <v>1</v>
      </c>
      <c r="N295" s="55">
        <v>20000000</v>
      </c>
      <c r="O295" s="55">
        <v>20000000</v>
      </c>
      <c r="P295" s="55">
        <f>O295*1.1200000000000001</f>
        <v>22400000.000000004</v>
      </c>
      <c r="Q295" s="62" t="s">
        <v>73</v>
      </c>
      <c r="R295" s="51" t="s">
        <v>64</v>
      </c>
      <c r="S295" s="57" t="s">
        <v>65</v>
      </c>
      <c r="T295" s="51">
        <v>0</v>
      </c>
      <c r="U295" s="51" t="s">
        <v>1051</v>
      </c>
      <c r="V295" s="51" t="s">
        <v>653</v>
      </c>
      <c r="Y295" s="58"/>
    </row>
    <row customFormat="1" ht="105" customHeight="1" r="296" s="76">
      <c r="A296" s="84">
        <v>263</v>
      </c>
      <c r="B296" s="51" t="s">
        <v>54</v>
      </c>
      <c r="C296" s="51" t="s">
        <v>55</v>
      </c>
      <c r="D296" s="52" t="s">
        <v>1052</v>
      </c>
      <c r="E296" s="52" t="s">
        <v>1053</v>
      </c>
      <c r="F296" s="52" t="s">
        <v>1053</v>
      </c>
      <c r="G296" s="52" t="s">
        <v>1053</v>
      </c>
      <c r="H296" s="52" t="s">
        <v>1053</v>
      </c>
      <c r="I296" s="54" t="s">
        <v>1054</v>
      </c>
      <c r="J296" s="54" t="s">
        <v>1055</v>
      </c>
      <c r="K296" s="51" t="s">
        <v>61</v>
      </c>
      <c r="L296" s="51" t="s">
        <v>62</v>
      </c>
      <c r="M296" s="55">
        <v>1</v>
      </c>
      <c r="N296" s="88">
        <f>O296</f>
        <v>4285714.2857142854</v>
      </c>
      <c r="O296" s="88">
        <f>P296/1.1200000000000001</f>
        <v>4285714.2857142854</v>
      </c>
      <c r="P296" s="55">
        <v>4800000</v>
      </c>
      <c r="Q296" s="89" t="s">
        <v>73</v>
      </c>
      <c r="R296" s="51" t="s">
        <v>64</v>
      </c>
      <c r="S296" s="57" t="s">
        <v>65</v>
      </c>
      <c r="T296" s="51">
        <v>0</v>
      </c>
      <c r="U296" s="51" t="s">
        <v>1056</v>
      </c>
      <c r="V296" s="51" t="s">
        <v>653</v>
      </c>
    </row>
    <row customFormat="1" ht="105" customHeight="1" r="297" s="76">
      <c r="A297" s="69">
        <v>264</v>
      </c>
      <c r="B297" s="111" t="s">
        <v>54</v>
      </c>
      <c r="C297" s="111" t="s">
        <v>55</v>
      </c>
      <c r="D297" s="121" t="s">
        <v>80</v>
      </c>
      <c r="E297" s="121" t="s">
        <v>82</v>
      </c>
      <c r="F297" s="121" t="s">
        <v>82</v>
      </c>
      <c r="G297" s="121" t="s">
        <v>84</v>
      </c>
      <c r="H297" s="121" t="s">
        <v>84</v>
      </c>
      <c r="I297" s="122" t="s">
        <v>1057</v>
      </c>
      <c r="J297" s="123" t="s">
        <v>1058</v>
      </c>
      <c r="K297" s="111" t="s">
        <v>100</v>
      </c>
      <c r="L297" s="111" t="s">
        <v>1059</v>
      </c>
      <c r="M297" s="124">
        <v>1</v>
      </c>
      <c r="N297" s="124">
        <f>O297/M297</f>
        <v>10795087.142857142</v>
      </c>
      <c r="O297" s="124">
        <f>P297/1.12</f>
        <v>10795087.142857142</v>
      </c>
      <c r="P297" s="124">
        <v>12090497.6</v>
      </c>
      <c r="Q297" s="125" t="s">
        <v>504</v>
      </c>
      <c r="R297" s="111" t="s">
        <v>1060</v>
      </c>
      <c r="S297" s="71">
        <v>710000000</v>
      </c>
      <c r="T297" s="111">
        <v>0</v>
      </c>
      <c r="U297" s="71" t="s">
        <v>505</v>
      </c>
      <c r="V297" s="222" t="s">
        <v>481</v>
      </c>
    </row>
    <row customFormat="1" ht="135" customHeight="1" r="298" s="0">
      <c r="A298" s="65">
        <v>265</v>
      </c>
      <c r="B298" s="111" t="s">
        <v>54</v>
      </c>
      <c r="C298" s="111" t="s">
        <v>55</v>
      </c>
      <c r="D298" s="52" t="s">
        <v>1036</v>
      </c>
      <c r="E298" s="52" t="s">
        <v>1037</v>
      </c>
      <c r="F298" s="52" t="s">
        <v>1037</v>
      </c>
      <c r="G298" s="52" t="s">
        <v>1037</v>
      </c>
      <c r="H298" s="52" t="s">
        <v>1037</v>
      </c>
      <c r="I298" s="122" t="s">
        <v>1061</v>
      </c>
      <c r="J298" s="122" t="s">
        <v>1062</v>
      </c>
      <c r="K298" s="111" t="s">
        <v>61</v>
      </c>
      <c r="L298" s="111" t="s">
        <v>1059</v>
      </c>
      <c r="M298" s="124">
        <v>1</v>
      </c>
      <c r="N298" s="124">
        <f>O298</f>
        <v>1160714.2857142857</v>
      </c>
      <c r="O298" s="124">
        <f>P298/1.12</f>
        <v>1160714.2857142857</v>
      </c>
      <c r="P298" s="124">
        <v>1300000</v>
      </c>
      <c r="Q298" s="217" t="s">
        <v>508</v>
      </c>
      <c r="R298" s="223" t="s">
        <v>508</v>
      </c>
      <c r="S298" s="71" t="s">
        <v>65</v>
      </c>
      <c r="T298" s="111">
        <v>0</v>
      </c>
      <c r="U298" s="51" t="s">
        <v>1063</v>
      </c>
      <c r="V298" s="111" t="s">
        <v>481</v>
      </c>
    </row>
    <row customFormat="1" ht="75" customHeight="1" r="299" s="0">
      <c r="A299" s="65">
        <v>266</v>
      </c>
      <c r="B299" s="111" t="s">
        <v>54</v>
      </c>
      <c r="C299" s="111" t="s">
        <v>134</v>
      </c>
      <c r="D299" s="219" t="s">
        <v>1064</v>
      </c>
      <c r="E299" s="219" t="s">
        <v>1065</v>
      </c>
      <c r="F299" s="219" t="s">
        <v>1065</v>
      </c>
      <c r="G299" s="219" t="s">
        <v>1066</v>
      </c>
      <c r="H299" s="219" t="s">
        <v>1066</v>
      </c>
      <c r="I299" s="122" t="s">
        <v>1067</v>
      </c>
      <c r="J299" s="122" t="s">
        <v>1065</v>
      </c>
      <c r="K299" s="111" t="s">
        <v>61</v>
      </c>
      <c r="L299" s="111" t="s">
        <v>183</v>
      </c>
      <c r="M299" s="124">
        <v>2</v>
      </c>
      <c r="N299" s="124">
        <f>O299/M299</f>
        <v>1339285.7142857141</v>
      </c>
      <c r="O299" s="124">
        <f>P299/1.12</f>
        <v>2678571.4285714282</v>
      </c>
      <c r="P299" s="124">
        <v>3000000</v>
      </c>
      <c r="Q299" s="220" t="s">
        <v>1006</v>
      </c>
      <c r="R299" s="111" t="s">
        <v>1068</v>
      </c>
      <c r="S299" s="71" t="s">
        <v>65</v>
      </c>
      <c r="T299" s="111">
        <v>0</v>
      </c>
      <c r="U299" s="51" t="s">
        <v>1011</v>
      </c>
      <c r="V299" s="111" t="s">
        <v>481</v>
      </c>
    </row>
    <row customFormat="1" ht="75" customHeight="1" r="300" s="6">
      <c r="A300" s="65">
        <v>267</v>
      </c>
      <c r="B300" s="51" t="s">
        <v>54</v>
      </c>
      <c r="C300" s="51" t="s">
        <v>55</v>
      </c>
      <c r="D300" s="52" t="s">
        <v>111</v>
      </c>
      <c r="E300" s="52" t="s">
        <v>112</v>
      </c>
      <c r="F300" s="52" t="s">
        <v>113</v>
      </c>
      <c r="G300" s="52" t="s">
        <v>112</v>
      </c>
      <c r="H300" s="52" t="s">
        <v>114</v>
      </c>
      <c r="I300" s="53" t="s">
        <v>115</v>
      </c>
      <c r="J300" s="54" t="s">
        <v>116</v>
      </c>
      <c r="K300" s="51" t="s">
        <v>61</v>
      </c>
      <c r="L300" s="51" t="s">
        <v>62</v>
      </c>
      <c r="M300" s="55">
        <v>1</v>
      </c>
      <c r="N300" s="55">
        <f>O300</f>
        <v>712888.5699404761</v>
      </c>
      <c r="O300" s="55">
        <f>P300/1.12</f>
        <v>712888.5699404761</v>
      </c>
      <c r="P300" s="55">
        <f>9581222.3800000008/12*1</f>
        <v>798435.19833333336</v>
      </c>
      <c r="Q300" s="57" t="s">
        <v>121</v>
      </c>
      <c r="R300" s="51" t="s">
        <v>1069</v>
      </c>
      <c r="S300" s="57" t="s">
        <v>65</v>
      </c>
      <c r="T300" s="51">
        <v>0</v>
      </c>
      <c r="U300" s="51" t="s">
        <v>1070</v>
      </c>
      <c r="V300" s="51" t="s">
        <v>67</v>
      </c>
      <c r="Y300" s="58"/>
    </row>
    <row customFormat="1" ht="75" customHeight="1" r="301" s="6">
      <c r="A301" s="65">
        <v>268</v>
      </c>
      <c r="B301" s="51" t="s">
        <v>54</v>
      </c>
      <c r="C301" s="51" t="s">
        <v>55</v>
      </c>
      <c r="D301" s="52" t="s">
        <v>111</v>
      </c>
      <c r="E301" s="52" t="s">
        <v>112</v>
      </c>
      <c r="F301" s="52" t="s">
        <v>113</v>
      </c>
      <c r="G301" s="52" t="s">
        <v>112</v>
      </c>
      <c r="H301" s="52" t="s">
        <v>114</v>
      </c>
      <c r="I301" s="53" t="s">
        <v>126</v>
      </c>
      <c r="J301" s="54" t="s">
        <v>127</v>
      </c>
      <c r="K301" s="51" t="s">
        <v>61</v>
      </c>
      <c r="L301" s="51" t="s">
        <v>62</v>
      </c>
      <c r="M301" s="55">
        <v>1</v>
      </c>
      <c r="N301" s="55">
        <f>O301</f>
        <v>712888.5699404761</v>
      </c>
      <c r="O301" s="55">
        <f>P301/1.12</f>
        <v>712888.5699404761</v>
      </c>
      <c r="P301" s="55">
        <f>9581222.3800000008/12*1</f>
        <v>798435.19833333336</v>
      </c>
      <c r="Q301" s="57" t="s">
        <v>121</v>
      </c>
      <c r="R301" s="51" t="s">
        <v>1069</v>
      </c>
      <c r="S301" s="57" t="s">
        <v>65</v>
      </c>
      <c r="T301" s="51">
        <v>0</v>
      </c>
      <c r="U301" s="51" t="s">
        <v>1070</v>
      </c>
      <c r="V301" s="51" t="s">
        <v>67</v>
      </c>
      <c r="Y301" s="58"/>
    </row>
    <row customFormat="1" ht="180" customHeight="1" r="302" s="76">
      <c r="A302" s="65">
        <v>269</v>
      </c>
      <c r="B302" s="51" t="s">
        <v>54</v>
      </c>
      <c r="C302" s="51" t="s">
        <v>55</v>
      </c>
      <c r="D302" s="52" t="s">
        <v>668</v>
      </c>
      <c r="E302" s="52" t="s">
        <v>669</v>
      </c>
      <c r="F302" s="52" t="s">
        <v>669</v>
      </c>
      <c r="G302" s="52" t="s">
        <v>670</v>
      </c>
      <c r="H302" s="52" t="s">
        <v>670</v>
      </c>
      <c r="I302" s="54" t="s">
        <v>1071</v>
      </c>
      <c r="J302" s="54" t="s">
        <v>1072</v>
      </c>
      <c r="K302" s="51" t="s">
        <v>61</v>
      </c>
      <c r="L302" s="51" t="s">
        <v>62</v>
      </c>
      <c r="M302" s="55">
        <v>1</v>
      </c>
      <c r="N302" s="66">
        <f>O302</f>
        <v>1241071.4285714284</v>
      </c>
      <c r="O302" s="66">
        <f>P302/1.12</f>
        <v>1241071.4285714284</v>
      </c>
      <c r="P302" s="66">
        <v>1390000</v>
      </c>
      <c r="Q302" s="57" t="s">
        <v>143</v>
      </c>
      <c r="R302" s="51" t="s">
        <v>342</v>
      </c>
      <c r="S302" s="57" t="s">
        <v>65</v>
      </c>
      <c r="T302" s="51">
        <v>0</v>
      </c>
      <c r="U302" s="51" t="s">
        <v>673</v>
      </c>
      <c r="V302" s="51" t="s">
        <v>653</v>
      </c>
    </row>
    <row customFormat="1" ht="105" customHeight="1" r="303" s="6">
      <c r="A303" s="84">
        <v>270</v>
      </c>
      <c r="B303" s="51" t="s">
        <v>54</v>
      </c>
      <c r="C303" s="51" t="s">
        <v>134</v>
      </c>
      <c r="D303" s="52" t="s">
        <v>1073</v>
      </c>
      <c r="E303" s="52" t="s">
        <v>1074</v>
      </c>
      <c r="F303" s="52" t="s">
        <v>1075</v>
      </c>
      <c r="G303" s="52" t="s">
        <v>1076</v>
      </c>
      <c r="H303" s="52" t="s">
        <v>1077</v>
      </c>
      <c r="I303" s="51" t="s">
        <v>1078</v>
      </c>
      <c r="J303" s="57" t="s">
        <v>1079</v>
      </c>
      <c r="K303" s="51" t="s">
        <v>61</v>
      </c>
      <c r="L303" s="51" t="s">
        <v>183</v>
      </c>
      <c r="M303" s="55">
        <v>11</v>
      </c>
      <c r="N303" s="55">
        <f>54545.4545/1.1200000000000001</f>
        <v>48701.298660714281</v>
      </c>
      <c r="O303" s="55">
        <f>M303*N303</f>
        <v>535714.28526785714</v>
      </c>
      <c r="P303" s="55">
        <v>600000</v>
      </c>
      <c r="Q303" s="57" t="s">
        <v>73</v>
      </c>
      <c r="R303" s="51" t="s">
        <v>144</v>
      </c>
      <c r="S303" s="57" t="s">
        <v>65</v>
      </c>
      <c r="T303" s="51">
        <v>0</v>
      </c>
      <c r="U303" s="67" t="s">
        <v>1080</v>
      </c>
      <c r="V303" s="51" t="s">
        <v>67</v>
      </c>
      <c r="Y303" s="58"/>
    </row>
    <row customFormat="1" ht="105" customHeight="1" r="304" s="6">
      <c r="A304" s="84">
        <v>271</v>
      </c>
      <c r="B304" s="51" t="s">
        <v>54</v>
      </c>
      <c r="C304" s="51" t="s">
        <v>134</v>
      </c>
      <c r="D304" s="52" t="s">
        <v>1081</v>
      </c>
      <c r="E304" s="52" t="s">
        <v>1082</v>
      </c>
      <c r="F304" s="52" t="s">
        <v>1083</v>
      </c>
      <c r="G304" s="52" t="s">
        <v>1084</v>
      </c>
      <c r="H304" s="52" t="s">
        <v>1085</v>
      </c>
      <c r="I304" s="52" t="s">
        <v>1086</v>
      </c>
      <c r="J304" s="52" t="s">
        <v>1087</v>
      </c>
      <c r="K304" s="51" t="s">
        <v>61</v>
      </c>
      <c r="L304" s="51" t="s">
        <v>183</v>
      </c>
      <c r="M304" s="55">
        <v>3</v>
      </c>
      <c r="N304" s="55">
        <f>206000/1.1200000000000001</f>
        <v>183928.57142857142</v>
      </c>
      <c r="O304" s="55">
        <f>M304*N304</f>
        <v>551785.71428571432</v>
      </c>
      <c r="P304" s="55">
        <v>618000</v>
      </c>
      <c r="Q304" s="57" t="s">
        <v>73</v>
      </c>
      <c r="R304" s="51" t="s">
        <v>144</v>
      </c>
      <c r="S304" s="57" t="s">
        <v>65</v>
      </c>
      <c r="T304" s="51">
        <v>0</v>
      </c>
      <c r="U304" s="67" t="s">
        <v>1080</v>
      </c>
      <c r="V304" s="51" t="s">
        <v>67</v>
      </c>
      <c r="Y304" s="58"/>
    </row>
    <row ht="75" customHeight="1" r="305">
      <c r="A305" s="65">
        <v>272</v>
      </c>
      <c r="B305" s="51" t="s">
        <v>54</v>
      </c>
      <c r="C305" s="51" t="s">
        <v>134</v>
      </c>
      <c r="D305" s="52" t="s">
        <v>1088</v>
      </c>
      <c r="E305" s="52" t="s">
        <v>1082</v>
      </c>
      <c r="F305" s="52" t="s">
        <v>1083</v>
      </c>
      <c r="G305" s="52" t="s">
        <v>1084</v>
      </c>
      <c r="H305" s="52" t="s">
        <v>1085</v>
      </c>
      <c r="I305" s="53" t="s">
        <v>1089</v>
      </c>
      <c r="J305" s="54" t="s">
        <v>1090</v>
      </c>
      <c r="K305" s="51" t="s">
        <v>61</v>
      </c>
      <c r="L305" s="51" t="s">
        <v>183</v>
      </c>
      <c r="M305" s="55">
        <v>4</v>
      </c>
      <c r="N305" s="55">
        <v>44642.857143000001</v>
      </c>
      <c r="O305" s="55">
        <v>178571.428571</v>
      </c>
      <c r="P305" s="55">
        <v>200000</v>
      </c>
      <c r="Q305" s="62" t="s">
        <v>87</v>
      </c>
      <c r="R305" s="51" t="s">
        <v>144</v>
      </c>
      <c r="S305" s="57" t="s">
        <v>65</v>
      </c>
      <c r="T305" s="51">
        <v>0</v>
      </c>
      <c r="U305" s="51" t="s">
        <v>88</v>
      </c>
      <c r="V305" s="51" t="s">
        <v>67</v>
      </c>
    </row>
    <row customFormat="1" ht="60" customHeight="1" r="306" s="77">
      <c r="A306" s="84">
        <v>273</v>
      </c>
      <c r="B306" s="51" t="s">
        <v>54</v>
      </c>
      <c r="C306" s="51" t="s">
        <v>134</v>
      </c>
      <c r="D306" s="52" t="s">
        <v>1091</v>
      </c>
      <c r="E306" s="52" t="s">
        <v>1092</v>
      </c>
      <c r="F306" s="52" t="s">
        <v>1092</v>
      </c>
      <c r="G306" s="52" t="s">
        <v>1093</v>
      </c>
      <c r="H306" s="52" t="s">
        <v>1094</v>
      </c>
      <c r="I306" s="51" t="s">
        <v>1095</v>
      </c>
      <c r="J306" s="57" t="s">
        <v>1096</v>
      </c>
      <c r="K306" s="51" t="s">
        <v>61</v>
      </c>
      <c r="L306" s="51" t="s">
        <v>183</v>
      </c>
      <c r="M306" s="55">
        <v>6</v>
      </c>
      <c r="N306" s="55">
        <v>29761.900000000001</v>
      </c>
      <c r="O306" s="55">
        <v>178571.42999999999</v>
      </c>
      <c r="P306" s="55">
        <v>200000</v>
      </c>
      <c r="Q306" s="57" t="s">
        <v>143</v>
      </c>
      <c r="R306" s="51" t="s">
        <v>144</v>
      </c>
      <c r="S306" s="57" t="s">
        <v>65</v>
      </c>
      <c r="T306" s="51">
        <v>100</v>
      </c>
      <c r="U306" s="67" t="s">
        <v>1097</v>
      </c>
      <c r="V306" s="51" t="s">
        <v>67</v>
      </c>
    </row>
    <row customFormat="1" ht="105" customHeight="1" r="307" s="76">
      <c r="A307" s="69">
        <v>274</v>
      </c>
      <c r="B307" s="111" t="s">
        <v>54</v>
      </c>
      <c r="C307" s="111" t="s">
        <v>55</v>
      </c>
      <c r="D307" s="121" t="s">
        <v>80</v>
      </c>
      <c r="E307" s="121" t="s">
        <v>82</v>
      </c>
      <c r="F307" s="121" t="s">
        <v>82</v>
      </c>
      <c r="G307" s="121" t="s">
        <v>84</v>
      </c>
      <c r="H307" s="121" t="s">
        <v>84</v>
      </c>
      <c r="I307" s="122" t="s">
        <v>1098</v>
      </c>
      <c r="J307" s="123" t="s">
        <v>1098</v>
      </c>
      <c r="K307" s="111" t="s">
        <v>100</v>
      </c>
      <c r="L307" s="111" t="s">
        <v>1059</v>
      </c>
      <c r="M307" s="124">
        <v>1</v>
      </c>
      <c r="N307" s="124">
        <v>26785714.285700001</v>
      </c>
      <c r="O307" s="124">
        <f>P307/1.1200000000000001</f>
        <v>26785714.285714284</v>
      </c>
      <c r="P307" s="124">
        <v>30000000</v>
      </c>
      <c r="Q307" s="125" t="s">
        <v>504</v>
      </c>
      <c r="R307" s="111" t="s">
        <v>1060</v>
      </c>
      <c r="S307" s="71">
        <v>710000000</v>
      </c>
      <c r="T307" s="111">
        <v>0</v>
      </c>
      <c r="U307" s="71" t="s">
        <v>505</v>
      </c>
      <c r="V307" s="222" t="s">
        <v>481</v>
      </c>
    </row>
    <row customFormat="1" ht="105" customHeight="1" r="308" s="76">
      <c r="A308" s="69">
        <v>275</v>
      </c>
      <c r="B308" s="111" t="s">
        <v>54</v>
      </c>
      <c r="C308" s="111" t="s">
        <v>55</v>
      </c>
      <c r="D308" s="121" t="s">
        <v>80</v>
      </c>
      <c r="E308" s="121" t="s">
        <v>82</v>
      </c>
      <c r="F308" s="121" t="s">
        <v>82</v>
      </c>
      <c r="G308" s="121" t="s">
        <v>84</v>
      </c>
      <c r="H308" s="121" t="s">
        <v>1037</v>
      </c>
      <c r="I308" s="122" t="s">
        <v>1099</v>
      </c>
      <c r="J308" s="123" t="s">
        <v>1099</v>
      </c>
      <c r="K308" s="111" t="s">
        <v>61</v>
      </c>
      <c r="L308" s="111" t="s">
        <v>1059</v>
      </c>
      <c r="M308" s="124">
        <v>1</v>
      </c>
      <c r="N308" s="124">
        <v>245000</v>
      </c>
      <c r="O308" s="124">
        <f>P308/1.12</f>
        <v>244999.99999999997</v>
      </c>
      <c r="P308" s="124">
        <v>274400</v>
      </c>
      <c r="Q308" s="125" t="s">
        <v>535</v>
      </c>
      <c r="R308" s="111" t="s">
        <v>1060</v>
      </c>
      <c r="S308" s="71" t="s">
        <v>65</v>
      </c>
      <c r="T308" s="111">
        <v>0</v>
      </c>
      <c r="U308" s="71" t="s">
        <v>505</v>
      </c>
      <c r="V308" s="222" t="s">
        <v>481</v>
      </c>
    </row>
    <row customFormat="1" ht="105" customHeight="1" r="309" s="72">
      <c r="A309" s="84">
        <v>276</v>
      </c>
      <c r="B309" s="111" t="s">
        <v>54</v>
      </c>
      <c r="C309" s="111" t="s">
        <v>55</v>
      </c>
      <c r="D309" s="219" t="s">
        <v>80</v>
      </c>
      <c r="E309" s="219" t="s">
        <v>82</v>
      </c>
      <c r="F309" s="219" t="s">
        <v>82</v>
      </c>
      <c r="G309" s="219" t="s">
        <v>84</v>
      </c>
      <c r="H309" s="219" t="s">
        <v>84</v>
      </c>
      <c r="I309" s="122" t="s">
        <v>1057</v>
      </c>
      <c r="J309" s="122" t="s">
        <v>1058</v>
      </c>
      <c r="K309" s="111" t="s">
        <v>100</v>
      </c>
      <c r="L309" s="111" t="s">
        <v>1059</v>
      </c>
      <c r="M309" s="124">
        <v>1</v>
      </c>
      <c r="N309" s="124">
        <f>O309/M309</f>
        <v>812025.89285714272</v>
      </c>
      <c r="O309" s="124">
        <f>P309/1.12</f>
        <v>812025.89285714272</v>
      </c>
      <c r="P309" s="124">
        <v>909469</v>
      </c>
      <c r="Q309" s="217" t="s">
        <v>535</v>
      </c>
      <c r="R309" s="111" t="s">
        <v>1060</v>
      </c>
      <c r="S309" s="71">
        <v>710000000</v>
      </c>
      <c r="T309" s="111">
        <v>0</v>
      </c>
      <c r="U309" s="51" t="s">
        <v>1100</v>
      </c>
      <c r="V309" s="111" t="s">
        <v>481</v>
      </c>
      <c r="Y309" s="75"/>
    </row>
    <row ht="120" customHeight="1" r="310">
      <c r="A310" s="84">
        <v>277</v>
      </c>
      <c r="B310" s="51" t="s">
        <v>54</v>
      </c>
      <c r="C310" s="51" t="s">
        <v>55</v>
      </c>
      <c r="D310" s="52" t="s">
        <v>787</v>
      </c>
      <c r="E310" s="52" t="s">
        <v>788</v>
      </c>
      <c r="F310" s="52" t="s">
        <v>789</v>
      </c>
      <c r="G310" s="52" t="s">
        <v>788</v>
      </c>
      <c r="H310" s="52" t="s">
        <v>789</v>
      </c>
      <c r="I310" s="53" t="s">
        <v>1101</v>
      </c>
      <c r="J310" s="54" t="s">
        <v>1102</v>
      </c>
      <c r="K310" s="51" t="s">
        <v>61</v>
      </c>
      <c r="L310" s="51" t="s">
        <v>62</v>
      </c>
      <c r="M310" s="55">
        <v>1</v>
      </c>
      <c r="N310" s="55">
        <f>O310</f>
        <v>26785.714285714283</v>
      </c>
      <c r="O310" s="55">
        <f>P310/1.12</f>
        <v>26785.714285714283</v>
      </c>
      <c r="P310" s="55">
        <v>30000</v>
      </c>
      <c r="Q310" s="57" t="s">
        <v>1006</v>
      </c>
      <c r="R310" s="51" t="s">
        <v>1103</v>
      </c>
      <c r="S310" s="57" t="s">
        <v>65</v>
      </c>
      <c r="T310" s="51">
        <v>0</v>
      </c>
      <c r="U310" s="57" t="s">
        <v>1104</v>
      </c>
      <c r="V310" s="51" t="s">
        <v>773</v>
      </c>
    </row>
    <row customFormat="1" ht="120" customHeight="1" r="311" s="6">
      <c r="A311" s="95">
        <v>278</v>
      </c>
      <c r="B311" s="51" t="s">
        <v>54</v>
      </c>
      <c r="C311" s="51" t="s">
        <v>55</v>
      </c>
      <c r="D311" s="52" t="s">
        <v>688</v>
      </c>
      <c r="E311" s="52" t="s">
        <v>689</v>
      </c>
      <c r="F311" s="52" t="s">
        <v>690</v>
      </c>
      <c r="G311" s="52" t="s">
        <v>691</v>
      </c>
      <c r="H311" s="52" t="s">
        <v>691</v>
      </c>
      <c r="I311" s="54" t="s">
        <v>1105</v>
      </c>
      <c r="J311" s="54" t="s">
        <v>1106</v>
      </c>
      <c r="K311" s="51" t="s">
        <v>61</v>
      </c>
      <c r="L311" s="51" t="s">
        <v>62</v>
      </c>
      <c r="M311" s="55">
        <v>1</v>
      </c>
      <c r="N311" s="97">
        <f>O311</f>
        <v>1153682.1428571427</v>
      </c>
      <c r="O311" s="97">
        <f>P311/1.12</f>
        <v>1153682.1428571427</v>
      </c>
      <c r="P311" s="97">
        <v>1292124</v>
      </c>
      <c r="Q311" s="96" t="s">
        <v>143</v>
      </c>
      <c r="R311" s="51" t="s">
        <v>699</v>
      </c>
      <c r="S311" s="57" t="s">
        <v>65</v>
      </c>
      <c r="T311" s="51">
        <v>0</v>
      </c>
      <c r="U311" s="51" t="s">
        <v>1107</v>
      </c>
      <c r="V311" s="51" t="s">
        <v>653</v>
      </c>
      <c r="Y311" s="58"/>
    </row>
    <row customFormat="1" ht="120" customHeight="1" r="312" s="6">
      <c r="A312" s="69">
        <v>279</v>
      </c>
      <c r="B312" s="51" t="s">
        <v>54</v>
      </c>
      <c r="C312" s="51" t="s">
        <v>55</v>
      </c>
      <c r="D312" s="52" t="s">
        <v>688</v>
      </c>
      <c r="E312" s="52" t="s">
        <v>689</v>
      </c>
      <c r="F312" s="52" t="s">
        <v>690</v>
      </c>
      <c r="G312" s="52" t="s">
        <v>691</v>
      </c>
      <c r="H312" s="52" t="s">
        <v>691</v>
      </c>
      <c r="I312" s="54" t="s">
        <v>1108</v>
      </c>
      <c r="J312" s="54" t="s">
        <v>1109</v>
      </c>
      <c r="K312" s="51" t="s">
        <v>61</v>
      </c>
      <c r="L312" s="51" t="s">
        <v>62</v>
      </c>
      <c r="M312" s="55">
        <v>1</v>
      </c>
      <c r="N312" s="224">
        <f>O312</f>
        <v>714285.7142857142</v>
      </c>
      <c r="O312" s="224">
        <f>P312/1.12</f>
        <v>714285.7142857142</v>
      </c>
      <c r="P312" s="224">
        <v>800000</v>
      </c>
      <c r="Q312" s="171" t="s">
        <v>143</v>
      </c>
      <c r="R312" s="51" t="s">
        <v>64</v>
      </c>
      <c r="S312" s="57" t="s">
        <v>65</v>
      </c>
      <c r="T312" s="51">
        <v>0</v>
      </c>
      <c r="U312" s="71" t="s">
        <v>1110</v>
      </c>
      <c r="V312" s="51" t="s">
        <v>653</v>
      </c>
      <c r="Y312" s="58"/>
    </row>
    <row customFormat="1" ht="150" customHeight="1" r="313" s="15">
      <c r="A313" s="225">
        <v>280</v>
      </c>
      <c r="B313" s="225" t="s">
        <v>54</v>
      </c>
      <c r="C313" s="225" t="s">
        <v>55</v>
      </c>
      <c r="D313" s="226" t="s">
        <v>780</v>
      </c>
      <c r="E313" s="225" t="s">
        <v>781</v>
      </c>
      <c r="F313" s="225" t="s">
        <v>782</v>
      </c>
      <c r="G313" s="225" t="s">
        <v>781</v>
      </c>
      <c r="H313" s="225" t="s">
        <v>782</v>
      </c>
      <c r="I313" s="225" t="s">
        <v>783</v>
      </c>
      <c r="J313" s="225" t="s">
        <v>784</v>
      </c>
      <c r="K313" s="225" t="s">
        <v>100</v>
      </c>
      <c r="L313" s="225" t="s">
        <v>62</v>
      </c>
      <c r="M313" s="227" t="s">
        <v>218</v>
      </c>
      <c r="N313" s="227" t="s">
        <v>218</v>
      </c>
      <c r="O313" s="227" t="s">
        <v>218</v>
      </c>
      <c r="P313" s="227" t="s">
        <v>218</v>
      </c>
      <c r="Q313" s="227" t="s">
        <v>218</v>
      </c>
      <c r="R313" s="227" t="s">
        <v>218</v>
      </c>
      <c r="S313" s="227" t="s">
        <v>218</v>
      </c>
      <c r="T313" s="227" t="s">
        <v>218</v>
      </c>
      <c r="U313" s="65" t="s">
        <v>1111</v>
      </c>
      <c r="V313" s="61" t="s">
        <v>794</v>
      </c>
    </row>
    <row customFormat="1" ht="120" customHeight="1" r="314" s="76">
      <c r="A314" s="65">
        <v>281</v>
      </c>
      <c r="B314" s="51" t="s">
        <v>54</v>
      </c>
      <c r="C314" s="51" t="s">
        <v>55</v>
      </c>
      <c r="D314" s="52" t="s">
        <v>688</v>
      </c>
      <c r="E314" s="52" t="s">
        <v>689</v>
      </c>
      <c r="F314" s="52" t="s">
        <v>690</v>
      </c>
      <c r="G314" s="52" t="s">
        <v>691</v>
      </c>
      <c r="H314" s="52" t="s">
        <v>691</v>
      </c>
      <c r="I314" s="54" t="s">
        <v>1112</v>
      </c>
      <c r="J314" s="54" t="s">
        <v>1113</v>
      </c>
      <c r="K314" s="51" t="s">
        <v>61</v>
      </c>
      <c r="L314" s="51" t="s">
        <v>62</v>
      </c>
      <c r="M314" s="55">
        <v>1</v>
      </c>
      <c r="N314" s="66">
        <f>O314</f>
        <v>2232142.8571428568</v>
      </c>
      <c r="O314" s="66">
        <f>P314/1.1200000000000001</f>
        <v>2232142.8571428568</v>
      </c>
      <c r="P314" s="66">
        <f>1500000+1000000</f>
        <v>2500000</v>
      </c>
      <c r="Q314" s="57" t="s">
        <v>143</v>
      </c>
      <c r="R314" s="51" t="s">
        <v>64</v>
      </c>
      <c r="S314" s="57" t="s">
        <v>65</v>
      </c>
      <c r="T314" s="51">
        <v>0</v>
      </c>
      <c r="U314" s="51" t="s">
        <v>673</v>
      </c>
      <c r="V314" s="51" t="s">
        <v>653</v>
      </c>
    </row>
    <row customFormat="1" ht="120" customHeight="1" r="315" s="6">
      <c r="A315" s="81">
        <v>282</v>
      </c>
      <c r="B315" s="51" t="s">
        <v>54</v>
      </c>
      <c r="C315" s="51" t="s">
        <v>55</v>
      </c>
      <c r="D315" s="52" t="s">
        <v>688</v>
      </c>
      <c r="E315" s="52" t="s">
        <v>689</v>
      </c>
      <c r="F315" s="52" t="s">
        <v>690</v>
      </c>
      <c r="G315" s="52" t="s">
        <v>691</v>
      </c>
      <c r="H315" s="52" t="s">
        <v>691</v>
      </c>
      <c r="I315" s="54" t="s">
        <v>1114</v>
      </c>
      <c r="J315" s="54" t="s">
        <v>1115</v>
      </c>
      <c r="K315" s="51" t="s">
        <v>61</v>
      </c>
      <c r="L315" s="51" t="s">
        <v>62</v>
      </c>
      <c r="M315" s="55">
        <v>1</v>
      </c>
      <c r="N315" s="55">
        <v>125000</v>
      </c>
      <c r="O315" s="55">
        <f>N315</f>
        <v>125000</v>
      </c>
      <c r="P315" s="55">
        <f>O315*1.1200000000000001</f>
        <v>140000</v>
      </c>
      <c r="Q315" s="57" t="s">
        <v>143</v>
      </c>
      <c r="R315" s="51" t="s">
        <v>64</v>
      </c>
      <c r="S315" s="57" t="s">
        <v>65</v>
      </c>
      <c r="T315" s="51">
        <v>0</v>
      </c>
      <c r="U315" s="51" t="s">
        <v>1116</v>
      </c>
      <c r="V315" s="51" t="s">
        <v>653</v>
      </c>
      <c r="Y315" s="58"/>
    </row>
    <row customFormat="1" ht="199.5" customHeight="1" r="316" s="228">
      <c r="A316" s="69">
        <v>283</v>
      </c>
      <c r="B316" s="69" t="s">
        <v>54</v>
      </c>
      <c r="C316" s="69" t="s">
        <v>55</v>
      </c>
      <c r="D316" s="92" t="s">
        <v>688</v>
      </c>
      <c r="E316" s="92" t="s">
        <v>689</v>
      </c>
      <c r="F316" s="92" t="s">
        <v>690</v>
      </c>
      <c r="G316" s="92" t="s">
        <v>691</v>
      </c>
      <c r="H316" s="92" t="s">
        <v>691</v>
      </c>
      <c r="I316" s="94" t="s">
        <v>1117</v>
      </c>
      <c r="J316" s="94" t="s">
        <v>1118</v>
      </c>
      <c r="K316" s="69" t="s">
        <v>61</v>
      </c>
      <c r="L316" s="69" t="s">
        <v>62</v>
      </c>
      <c r="M316" s="70">
        <v>1</v>
      </c>
      <c r="N316" s="70">
        <v>0</v>
      </c>
      <c r="O316" s="70">
        <f>N316</f>
        <v>0</v>
      </c>
      <c r="P316" s="70">
        <v>0</v>
      </c>
      <c r="Q316" s="125" t="s">
        <v>218</v>
      </c>
      <c r="R316" s="69" t="s">
        <v>218</v>
      </c>
      <c r="S316" s="125" t="s">
        <v>218</v>
      </c>
      <c r="T316" s="69" t="s">
        <v>218</v>
      </c>
      <c r="U316" s="69" t="s">
        <v>1119</v>
      </c>
      <c r="V316" s="69" t="s">
        <v>653</v>
      </c>
      <c r="Y316" s="229"/>
    </row>
    <row ht="142.5" customHeight="1" r="317">
      <c r="A317" s="230">
        <v>284</v>
      </c>
      <c r="B317" s="111" t="s">
        <v>54</v>
      </c>
      <c r="C317" s="51" t="s">
        <v>55</v>
      </c>
      <c r="D317" s="51" t="s">
        <v>1120</v>
      </c>
      <c r="E317" s="51" t="s">
        <v>1121</v>
      </c>
      <c r="F317" s="51" t="s">
        <v>1121</v>
      </c>
      <c r="G317" s="51" t="s">
        <v>1121</v>
      </c>
      <c r="H317" s="51" t="s">
        <v>1121</v>
      </c>
      <c r="I317" s="53" t="s">
        <v>1122</v>
      </c>
      <c r="J317" s="198" t="s">
        <v>1123</v>
      </c>
      <c r="K317" s="51" t="s">
        <v>100</v>
      </c>
      <c r="L317" s="51" t="s">
        <v>62</v>
      </c>
      <c r="M317" s="55">
        <v>1</v>
      </c>
      <c r="N317" s="196">
        <f>O317</f>
        <v>22321428.571428571</v>
      </c>
      <c r="O317" s="55">
        <f>P317/1.1200000000000001</f>
        <v>22321428.571428571</v>
      </c>
      <c r="P317" s="55">
        <v>25000000</v>
      </c>
      <c r="Q317" s="231" t="s">
        <v>676</v>
      </c>
      <c r="R317" s="190" t="s">
        <v>1124</v>
      </c>
      <c r="S317" s="57" t="s">
        <v>65</v>
      </c>
      <c r="T317" s="51">
        <v>0</v>
      </c>
      <c r="U317" s="51" t="s">
        <v>1125</v>
      </c>
      <c r="V317" s="51" t="s">
        <v>624</v>
      </c>
    </row>
    <row customFormat="1" ht="120" customHeight="1" r="318" s="76">
      <c r="A318" s="78">
        <v>285</v>
      </c>
      <c r="B318" s="51" t="s">
        <v>54</v>
      </c>
      <c r="C318" s="51" t="s">
        <v>55</v>
      </c>
      <c r="D318" s="52" t="s">
        <v>688</v>
      </c>
      <c r="E318" s="52" t="s">
        <v>689</v>
      </c>
      <c r="F318" s="52" t="s">
        <v>690</v>
      </c>
      <c r="G318" s="52" t="s">
        <v>691</v>
      </c>
      <c r="H318" s="52" t="s">
        <v>691</v>
      </c>
      <c r="I318" s="54" t="s">
        <v>1126</v>
      </c>
      <c r="J318" s="54" t="s">
        <v>1127</v>
      </c>
      <c r="K318" s="51" t="s">
        <v>61</v>
      </c>
      <c r="L318" s="51" t="s">
        <v>62</v>
      </c>
      <c r="M318" s="55">
        <v>1</v>
      </c>
      <c r="N318" s="55">
        <v>695000</v>
      </c>
      <c r="O318" s="55">
        <f>N318</f>
        <v>695000</v>
      </c>
      <c r="P318" s="55">
        <f>O318*1.1200000000000001</f>
        <v>778400.00000000012</v>
      </c>
      <c r="Q318" s="57" t="s">
        <v>93</v>
      </c>
      <c r="R318" s="51" t="s">
        <v>64</v>
      </c>
      <c r="S318" s="57" t="s">
        <v>65</v>
      </c>
      <c r="T318" s="51">
        <v>0</v>
      </c>
      <c r="U318" s="51" t="s">
        <v>1128</v>
      </c>
      <c r="V318" s="51" t="s">
        <v>653</v>
      </c>
    </row>
    <row customFormat="1" ht="144.75" customHeight="1" r="319" s="228">
      <c r="A319" s="69">
        <v>286</v>
      </c>
      <c r="B319" s="69" t="s">
        <v>54</v>
      </c>
      <c r="C319" s="69" t="s">
        <v>55</v>
      </c>
      <c r="D319" s="92" t="s">
        <v>688</v>
      </c>
      <c r="E319" s="92" t="s">
        <v>689</v>
      </c>
      <c r="F319" s="92" t="s">
        <v>690</v>
      </c>
      <c r="G319" s="92" t="s">
        <v>691</v>
      </c>
      <c r="H319" s="92" t="s">
        <v>691</v>
      </c>
      <c r="I319" s="94" t="s">
        <v>695</v>
      </c>
      <c r="J319" s="94" t="s">
        <v>696</v>
      </c>
      <c r="K319" s="69" t="s">
        <v>61</v>
      </c>
      <c r="L319" s="69" t="s">
        <v>62</v>
      </c>
      <c r="M319" s="70">
        <v>1</v>
      </c>
      <c r="N319" s="70">
        <v>0</v>
      </c>
      <c r="O319" s="70">
        <f>N319</f>
        <v>0</v>
      </c>
      <c r="P319" s="70">
        <v>0</v>
      </c>
      <c r="Q319" s="125" t="s">
        <v>218</v>
      </c>
      <c r="R319" s="69" t="s">
        <v>218</v>
      </c>
      <c r="S319" s="125" t="s">
        <v>218</v>
      </c>
      <c r="T319" s="69" t="s">
        <v>218</v>
      </c>
      <c r="U319" s="69" t="s">
        <v>1119</v>
      </c>
      <c r="V319" s="69" t="s">
        <v>653</v>
      </c>
      <c r="Y319" s="229"/>
    </row>
    <row customFormat="1" ht="123.75" customHeight="1" r="320" s="173">
      <c r="A320" s="63">
        <v>287</v>
      </c>
      <c r="B320" s="51" t="s">
        <v>54</v>
      </c>
      <c r="C320" s="51" t="s">
        <v>55</v>
      </c>
      <c r="D320" s="52" t="s">
        <v>600</v>
      </c>
      <c r="E320" s="52" t="s">
        <v>601</v>
      </c>
      <c r="F320" s="52" t="s">
        <v>601</v>
      </c>
      <c r="G320" s="52" t="s">
        <v>602</v>
      </c>
      <c r="H320" s="52" t="s">
        <v>602</v>
      </c>
      <c r="I320" s="53" t="s">
        <v>1129</v>
      </c>
      <c r="J320" s="54" t="s">
        <v>1130</v>
      </c>
      <c r="K320" s="51" t="s">
        <v>100</v>
      </c>
      <c r="L320" s="51" t="s">
        <v>62</v>
      </c>
      <c r="M320" s="55">
        <v>1</v>
      </c>
      <c r="N320" s="73">
        <f>O320</f>
        <v>4845714.2857142854</v>
      </c>
      <c r="O320" s="73">
        <f>P320/1.1200000000000001</f>
        <v>4845714.2857142854</v>
      </c>
      <c r="P320" s="196">
        <f>720200+4707000</f>
        <v>5427200</v>
      </c>
      <c r="Q320" s="64" t="s">
        <v>191</v>
      </c>
      <c r="R320" s="51" t="s">
        <v>1131</v>
      </c>
      <c r="S320" s="57" t="s">
        <v>65</v>
      </c>
      <c r="T320" s="51">
        <v>0</v>
      </c>
      <c r="U320" s="175" t="s">
        <v>1132</v>
      </c>
      <c r="V320" s="67" t="s">
        <v>481</v>
      </c>
      <c r="W320" s="176"/>
      <c r="Y320" s="177"/>
    </row>
    <row customFormat="1" ht="165" customHeight="1" r="321" s="232">
      <c r="A321" s="230">
        <v>288</v>
      </c>
      <c r="B321" s="233" t="s">
        <v>54</v>
      </c>
      <c r="C321" s="233" t="s">
        <v>55</v>
      </c>
      <c r="D321" s="234" t="s">
        <v>797</v>
      </c>
      <c r="E321" s="234" t="s">
        <v>798</v>
      </c>
      <c r="F321" s="234" t="s">
        <v>798</v>
      </c>
      <c r="G321" s="234" t="s">
        <v>799</v>
      </c>
      <c r="H321" s="234" t="s">
        <v>799</v>
      </c>
      <c r="I321" s="235" t="s">
        <v>1133</v>
      </c>
      <c r="J321" s="235" t="s">
        <v>1134</v>
      </c>
      <c r="K321" s="233" t="s">
        <v>61</v>
      </c>
      <c r="L321" s="233" t="s">
        <v>62</v>
      </c>
      <c r="M321" s="236" t="s">
        <v>218</v>
      </c>
      <c r="N321" s="236" t="s">
        <v>218</v>
      </c>
      <c r="O321" s="236" t="s">
        <v>218</v>
      </c>
      <c r="P321" s="236" t="s">
        <v>218</v>
      </c>
      <c r="Q321" s="236" t="s">
        <v>218</v>
      </c>
      <c r="R321" s="236" t="s">
        <v>218</v>
      </c>
      <c r="S321" s="236" t="s">
        <v>218</v>
      </c>
      <c r="T321" s="236" t="s">
        <v>218</v>
      </c>
      <c r="U321" s="165" t="s">
        <v>1135</v>
      </c>
      <c r="V321" s="233" t="s">
        <v>794</v>
      </c>
    </row>
    <row customFormat="1" ht="165" customHeight="1" r="322" s="232">
      <c r="A322" s="230">
        <v>289</v>
      </c>
      <c r="B322" s="233" t="s">
        <v>54</v>
      </c>
      <c r="C322" s="233" t="s">
        <v>55</v>
      </c>
      <c r="D322" s="234" t="s">
        <v>797</v>
      </c>
      <c r="E322" s="234" t="s">
        <v>798</v>
      </c>
      <c r="F322" s="234" t="s">
        <v>798</v>
      </c>
      <c r="G322" s="234" t="s">
        <v>799</v>
      </c>
      <c r="H322" s="234" t="s">
        <v>799</v>
      </c>
      <c r="I322" s="235" t="s">
        <v>1136</v>
      </c>
      <c r="J322" s="235" t="s">
        <v>1136</v>
      </c>
      <c r="K322" s="233" t="s">
        <v>61</v>
      </c>
      <c r="L322" s="233" t="s">
        <v>62</v>
      </c>
      <c r="M322" s="236" t="s">
        <v>218</v>
      </c>
      <c r="N322" s="236" t="s">
        <v>218</v>
      </c>
      <c r="O322" s="236" t="s">
        <v>218</v>
      </c>
      <c r="P322" s="236" t="s">
        <v>218</v>
      </c>
      <c r="Q322" s="236" t="s">
        <v>218</v>
      </c>
      <c r="R322" s="236" t="s">
        <v>218</v>
      </c>
      <c r="S322" s="236" t="s">
        <v>218</v>
      </c>
      <c r="T322" s="236" t="s">
        <v>218</v>
      </c>
      <c r="U322" s="165" t="s">
        <v>1135</v>
      </c>
      <c r="V322" s="233" t="s">
        <v>794</v>
      </c>
    </row>
    <row customFormat="1" ht="128.25" customHeight="1" r="323" s="76">
      <c r="A323" s="69">
        <v>290</v>
      </c>
      <c r="B323" s="51" t="s">
        <v>54</v>
      </c>
      <c r="C323" s="51" t="s">
        <v>55</v>
      </c>
      <c r="D323" s="52" t="s">
        <v>688</v>
      </c>
      <c r="E323" s="52" t="s">
        <v>689</v>
      </c>
      <c r="F323" s="52" t="s">
        <v>690</v>
      </c>
      <c r="G323" s="52" t="s">
        <v>691</v>
      </c>
      <c r="H323" s="52" t="s">
        <v>691</v>
      </c>
      <c r="I323" s="54" t="s">
        <v>1137</v>
      </c>
      <c r="J323" s="54" t="s">
        <v>1138</v>
      </c>
      <c r="K323" s="51" t="s">
        <v>61</v>
      </c>
      <c r="L323" s="51" t="s">
        <v>62</v>
      </c>
      <c r="M323" s="55">
        <v>1</v>
      </c>
      <c r="N323" s="224">
        <f>O323</f>
        <v>1197589.2857142857</v>
      </c>
      <c r="O323" s="224">
        <f>P323/1.1200000000000001</f>
        <v>1197589.2857142857</v>
      </c>
      <c r="P323" s="224">
        <v>1341300</v>
      </c>
      <c r="Q323" s="57" t="s">
        <v>93</v>
      </c>
      <c r="R323" s="51" t="s">
        <v>64</v>
      </c>
      <c r="S323" s="57" t="s">
        <v>65</v>
      </c>
      <c r="T323" s="51">
        <v>0</v>
      </c>
      <c r="U323" s="71" t="s">
        <v>1110</v>
      </c>
      <c r="V323" s="51" t="s">
        <v>653</v>
      </c>
    </row>
    <row customFormat="1" ht="120" customHeight="1" r="324" s="76">
      <c r="A324" s="69">
        <v>291</v>
      </c>
      <c r="B324" s="51" t="s">
        <v>54</v>
      </c>
      <c r="C324" s="51" t="s">
        <v>55</v>
      </c>
      <c r="D324" s="52" t="s">
        <v>688</v>
      </c>
      <c r="E324" s="52" t="s">
        <v>689</v>
      </c>
      <c r="F324" s="52" t="s">
        <v>690</v>
      </c>
      <c r="G324" s="52" t="s">
        <v>691</v>
      </c>
      <c r="H324" s="52" t="s">
        <v>691</v>
      </c>
      <c r="I324" s="54" t="s">
        <v>1139</v>
      </c>
      <c r="J324" s="54" t="s">
        <v>1140</v>
      </c>
      <c r="K324" s="51" t="s">
        <v>61</v>
      </c>
      <c r="L324" s="51" t="s">
        <v>62</v>
      </c>
      <c r="M324" s="55">
        <v>1</v>
      </c>
      <c r="N324" s="224">
        <f>O324</f>
        <v>169392.85714285713</v>
      </c>
      <c r="O324" s="224">
        <f>P324/1.1200000000000001</f>
        <v>169392.85714285713</v>
      </c>
      <c r="P324" s="224">
        <v>189720</v>
      </c>
      <c r="Q324" s="57" t="s">
        <v>93</v>
      </c>
      <c r="R324" s="51" t="s">
        <v>64</v>
      </c>
      <c r="S324" s="57" t="s">
        <v>65</v>
      </c>
      <c r="T324" s="51">
        <v>100</v>
      </c>
      <c r="U324" s="71" t="s">
        <v>1110</v>
      </c>
      <c r="V324" s="51" t="s">
        <v>653</v>
      </c>
    </row>
    <row customFormat="1" ht="356.25" customHeight="1" r="325" s="76">
      <c r="A325" s="69">
        <v>292</v>
      </c>
      <c r="B325" s="51" t="s">
        <v>54</v>
      </c>
      <c r="C325" s="51" t="s">
        <v>55</v>
      </c>
      <c r="D325" s="52" t="s">
        <v>688</v>
      </c>
      <c r="E325" s="52" t="s">
        <v>689</v>
      </c>
      <c r="F325" s="52" t="s">
        <v>690</v>
      </c>
      <c r="G325" s="52" t="s">
        <v>691</v>
      </c>
      <c r="H325" s="52" t="s">
        <v>691</v>
      </c>
      <c r="I325" s="54" t="s">
        <v>1141</v>
      </c>
      <c r="J325" s="54" t="s">
        <v>1142</v>
      </c>
      <c r="K325" s="51" t="s">
        <v>61</v>
      </c>
      <c r="L325" s="51" t="s">
        <v>62</v>
      </c>
      <c r="M325" s="55">
        <v>1</v>
      </c>
      <c r="N325" s="224">
        <f>O325</f>
        <v>363503.57142857142</v>
      </c>
      <c r="O325" s="224">
        <f>P325/1.1200000000000001</f>
        <v>363503.57142857142</v>
      </c>
      <c r="P325" s="224">
        <v>407124</v>
      </c>
      <c r="Q325" s="57" t="s">
        <v>93</v>
      </c>
      <c r="R325" s="51" t="s">
        <v>64</v>
      </c>
      <c r="S325" s="57" t="s">
        <v>65</v>
      </c>
      <c r="T325" s="51">
        <v>0</v>
      </c>
      <c r="U325" s="71" t="s">
        <v>1110</v>
      </c>
      <c r="V325" s="51" t="s">
        <v>653</v>
      </c>
    </row>
    <row customFormat="1" ht="171" customHeight="1" r="326" s="237">
      <c r="A326" s="95">
        <v>293</v>
      </c>
      <c r="B326" s="95" t="s">
        <v>54</v>
      </c>
      <c r="C326" s="95" t="s">
        <v>55</v>
      </c>
      <c r="D326" s="144" t="s">
        <v>688</v>
      </c>
      <c r="E326" s="144" t="s">
        <v>689</v>
      </c>
      <c r="F326" s="144" t="s">
        <v>690</v>
      </c>
      <c r="G326" s="144" t="s">
        <v>691</v>
      </c>
      <c r="H326" s="144" t="s">
        <v>691</v>
      </c>
      <c r="I326" s="145" t="s">
        <v>1143</v>
      </c>
      <c r="J326" s="145" t="s">
        <v>1144</v>
      </c>
      <c r="K326" s="95" t="s">
        <v>61</v>
      </c>
      <c r="L326" s="95" t="s">
        <v>62</v>
      </c>
      <c r="M326" s="97" t="s">
        <v>218</v>
      </c>
      <c r="N326" s="97" t="s">
        <v>218</v>
      </c>
      <c r="O326" s="97" t="s">
        <v>218</v>
      </c>
      <c r="P326" s="97" t="s">
        <v>218</v>
      </c>
      <c r="Q326" s="97" t="s">
        <v>218</v>
      </c>
      <c r="R326" s="97" t="s">
        <v>218</v>
      </c>
      <c r="S326" s="97" t="s">
        <v>218</v>
      </c>
      <c r="T326" s="97" t="s">
        <v>218</v>
      </c>
      <c r="U326" s="95" t="s">
        <v>1145</v>
      </c>
      <c r="V326" s="95" t="s">
        <v>653</v>
      </c>
    </row>
    <row customFormat="1" ht="120" customHeight="1" r="327" s="237">
      <c r="A327" s="95">
        <v>294</v>
      </c>
      <c r="B327" s="95" t="s">
        <v>54</v>
      </c>
      <c r="C327" s="95" t="s">
        <v>55</v>
      </c>
      <c r="D327" s="144" t="s">
        <v>688</v>
      </c>
      <c r="E327" s="144" t="s">
        <v>689</v>
      </c>
      <c r="F327" s="144" t="s">
        <v>690</v>
      </c>
      <c r="G327" s="144" t="s">
        <v>691</v>
      </c>
      <c r="H327" s="144" t="s">
        <v>691</v>
      </c>
      <c r="I327" s="145" t="s">
        <v>1146</v>
      </c>
      <c r="J327" s="145" t="s">
        <v>1147</v>
      </c>
      <c r="K327" s="95" t="s">
        <v>61</v>
      </c>
      <c r="L327" s="95" t="s">
        <v>62</v>
      </c>
      <c r="M327" s="97" t="s">
        <v>218</v>
      </c>
      <c r="N327" s="97" t="s">
        <v>218</v>
      </c>
      <c r="O327" s="97" t="s">
        <v>218</v>
      </c>
      <c r="P327" s="97" t="s">
        <v>218</v>
      </c>
      <c r="Q327" s="97" t="s">
        <v>218</v>
      </c>
      <c r="R327" s="97" t="s">
        <v>218</v>
      </c>
      <c r="S327" s="97" t="s">
        <v>218</v>
      </c>
      <c r="T327" s="97" t="s">
        <v>218</v>
      </c>
      <c r="U327" s="95" t="s">
        <v>1145</v>
      </c>
      <c r="V327" s="95" t="s">
        <v>653</v>
      </c>
    </row>
    <row customFormat="1" ht="120" customHeight="1" r="328" s="76">
      <c r="A328" s="69">
        <v>295</v>
      </c>
      <c r="B328" s="51" t="s">
        <v>54</v>
      </c>
      <c r="C328" s="51" t="s">
        <v>55</v>
      </c>
      <c r="D328" s="52" t="s">
        <v>688</v>
      </c>
      <c r="E328" s="52" t="s">
        <v>689</v>
      </c>
      <c r="F328" s="52" t="s">
        <v>690</v>
      </c>
      <c r="G328" s="52" t="s">
        <v>691</v>
      </c>
      <c r="H328" s="52" t="s">
        <v>691</v>
      </c>
      <c r="I328" s="54" t="s">
        <v>1148</v>
      </c>
      <c r="J328" s="54" t="s">
        <v>1149</v>
      </c>
      <c r="K328" s="51" t="s">
        <v>61</v>
      </c>
      <c r="L328" s="51" t="s">
        <v>62</v>
      </c>
      <c r="M328" s="55">
        <v>1</v>
      </c>
      <c r="N328" s="224">
        <f>O328</f>
        <v>472267.8571428571</v>
      </c>
      <c r="O328" s="224">
        <f>P328/1.1200000000000001</f>
        <v>472267.8571428571</v>
      </c>
      <c r="P328" s="224">
        <v>528940</v>
      </c>
      <c r="Q328" s="57" t="s">
        <v>93</v>
      </c>
      <c r="R328" s="51" t="s">
        <v>64</v>
      </c>
      <c r="S328" s="57" t="s">
        <v>65</v>
      </c>
      <c r="T328" s="51">
        <v>0</v>
      </c>
      <c r="U328" s="71" t="s">
        <v>1110</v>
      </c>
      <c r="V328" s="51" t="s">
        <v>653</v>
      </c>
    </row>
    <row customFormat="1" ht="181.5" customHeight="1" r="329" s="72">
      <c r="A329" s="65">
        <v>296</v>
      </c>
      <c r="B329" s="51" t="s">
        <v>54</v>
      </c>
      <c r="C329" s="51" t="s">
        <v>55</v>
      </c>
      <c r="D329" s="52" t="s">
        <v>668</v>
      </c>
      <c r="E329" s="52" t="s">
        <v>669</v>
      </c>
      <c r="F329" s="52" t="s">
        <v>669</v>
      </c>
      <c r="G329" s="52" t="s">
        <v>670</v>
      </c>
      <c r="H329" s="52" t="s">
        <v>670</v>
      </c>
      <c r="I329" s="54" t="s">
        <v>1150</v>
      </c>
      <c r="J329" s="54" t="s">
        <v>1150</v>
      </c>
      <c r="K329" s="51" t="s">
        <v>61</v>
      </c>
      <c r="L329" s="51" t="s">
        <v>62</v>
      </c>
      <c r="M329" s="55">
        <v>1</v>
      </c>
      <c r="N329" s="66">
        <f>O329</f>
        <v>1564598.2142857141</v>
      </c>
      <c r="O329" s="66">
        <f>P329/1.1200000000000001</f>
        <v>1564598.2142857141</v>
      </c>
      <c r="P329" s="66">
        <v>1752350</v>
      </c>
      <c r="Q329" s="57" t="s">
        <v>284</v>
      </c>
      <c r="R329" s="51" t="s">
        <v>342</v>
      </c>
      <c r="S329" s="57" t="s">
        <v>65</v>
      </c>
      <c r="T329" s="51">
        <v>0</v>
      </c>
      <c r="U329" s="51" t="s">
        <v>673</v>
      </c>
      <c r="V329" s="51" t="s">
        <v>653</v>
      </c>
      <c r="Y329" s="75"/>
    </row>
    <row customFormat="1" ht="180" customHeight="1" r="330" s="72">
      <c r="A330" s="65">
        <v>297</v>
      </c>
      <c r="B330" s="51" t="s">
        <v>54</v>
      </c>
      <c r="C330" s="51" t="s">
        <v>55</v>
      </c>
      <c r="D330" s="52" t="s">
        <v>668</v>
      </c>
      <c r="E330" s="52" t="s">
        <v>669</v>
      </c>
      <c r="F330" s="52" t="s">
        <v>669</v>
      </c>
      <c r="G330" s="52" t="s">
        <v>670</v>
      </c>
      <c r="H330" s="52" t="s">
        <v>670</v>
      </c>
      <c r="I330" s="54" t="s">
        <v>1151</v>
      </c>
      <c r="J330" s="54" t="s">
        <v>1152</v>
      </c>
      <c r="K330" s="65" t="s">
        <v>1153</v>
      </c>
      <c r="L330" s="51" t="s">
        <v>62</v>
      </c>
      <c r="M330" s="55">
        <v>1</v>
      </c>
      <c r="N330" s="55">
        <f>O330</f>
        <v>4017857.1428571423</v>
      </c>
      <c r="O330" s="55">
        <f>P330/1.1200000000000001</f>
        <v>4017857.1428571423</v>
      </c>
      <c r="P330" s="55">
        <v>4500000</v>
      </c>
      <c r="Q330" s="62" t="s">
        <v>284</v>
      </c>
      <c r="R330" s="51" t="s">
        <v>342</v>
      </c>
      <c r="S330" s="57" t="s">
        <v>65</v>
      </c>
      <c r="T330" s="51">
        <v>0</v>
      </c>
      <c r="U330" s="71" t="s">
        <v>1154</v>
      </c>
      <c r="V330" s="67" t="s">
        <v>653</v>
      </c>
      <c r="Y330" s="75"/>
    </row>
    <row customFormat="1" ht="180" customHeight="1" r="331" s="76">
      <c r="A331" s="139">
        <v>298</v>
      </c>
      <c r="B331" s="51" t="s">
        <v>54</v>
      </c>
      <c r="C331" s="51" t="s">
        <v>55</v>
      </c>
      <c r="D331" s="52" t="s">
        <v>668</v>
      </c>
      <c r="E331" s="52" t="s">
        <v>669</v>
      </c>
      <c r="F331" s="52" t="s">
        <v>669</v>
      </c>
      <c r="G331" s="52" t="s">
        <v>670</v>
      </c>
      <c r="H331" s="52" t="s">
        <v>670</v>
      </c>
      <c r="I331" s="54" t="s">
        <v>1155</v>
      </c>
      <c r="J331" s="54" t="s">
        <v>1155</v>
      </c>
      <c r="K331" s="51" t="s">
        <v>61</v>
      </c>
      <c r="L331" s="51" t="s">
        <v>62</v>
      </c>
      <c r="M331" s="55">
        <v>1</v>
      </c>
      <c r="N331" s="55">
        <f>O331</f>
        <v>4017857.1428571423</v>
      </c>
      <c r="O331" s="55">
        <f>P331/1.1200000000000001</f>
        <v>4017857.1428571423</v>
      </c>
      <c r="P331" s="55">
        <v>4500000</v>
      </c>
      <c r="Q331" s="57" t="s">
        <v>93</v>
      </c>
      <c r="R331" s="51" t="s">
        <v>342</v>
      </c>
      <c r="S331" s="57" t="s">
        <v>65</v>
      </c>
      <c r="T331" s="51">
        <v>0</v>
      </c>
      <c r="U331" s="51" t="s">
        <v>1156</v>
      </c>
      <c r="V331" s="51" t="s">
        <v>653</v>
      </c>
    </row>
    <row customFormat="1" ht="180" customHeight="1" r="332" s="72">
      <c r="A332" s="65">
        <v>299</v>
      </c>
      <c r="B332" s="51" t="s">
        <v>54</v>
      </c>
      <c r="C332" s="51" t="s">
        <v>55</v>
      </c>
      <c r="D332" s="52" t="s">
        <v>668</v>
      </c>
      <c r="E332" s="52" t="s">
        <v>669</v>
      </c>
      <c r="F332" s="52" t="s">
        <v>669</v>
      </c>
      <c r="G332" s="52" t="s">
        <v>670</v>
      </c>
      <c r="H332" s="52" t="s">
        <v>670</v>
      </c>
      <c r="I332" s="54" t="s">
        <v>1157</v>
      </c>
      <c r="J332" s="54" t="s">
        <v>1157</v>
      </c>
      <c r="K332" s="51" t="s">
        <v>61</v>
      </c>
      <c r="L332" s="51" t="s">
        <v>62</v>
      </c>
      <c r="M332" s="55">
        <v>1</v>
      </c>
      <c r="N332" s="55">
        <f>O332</f>
        <v>3999000</v>
      </c>
      <c r="O332" s="55">
        <v>3999000</v>
      </c>
      <c r="P332" s="55">
        <v>3999000</v>
      </c>
      <c r="Q332" s="57" t="s">
        <v>676</v>
      </c>
      <c r="R332" s="51" t="s">
        <v>342</v>
      </c>
      <c r="S332" s="57" t="s">
        <v>65</v>
      </c>
      <c r="T332" s="51">
        <v>0</v>
      </c>
      <c r="U332" s="51" t="s">
        <v>673</v>
      </c>
      <c r="V332" s="51" t="s">
        <v>653</v>
      </c>
      <c r="Y332" s="75"/>
    </row>
    <row customFormat="1" ht="180" customHeight="1" r="333" s="238">
      <c r="A333" s="69">
        <v>300</v>
      </c>
      <c r="B333" s="69" t="s">
        <v>54</v>
      </c>
      <c r="C333" s="69" t="s">
        <v>55</v>
      </c>
      <c r="D333" s="92" t="s">
        <v>668</v>
      </c>
      <c r="E333" s="92" t="s">
        <v>669</v>
      </c>
      <c r="F333" s="92" t="s">
        <v>669</v>
      </c>
      <c r="G333" s="92" t="s">
        <v>670</v>
      </c>
      <c r="H333" s="92" t="s">
        <v>670</v>
      </c>
      <c r="I333" s="94" t="s">
        <v>1158</v>
      </c>
      <c r="J333" s="94" t="s">
        <v>1158</v>
      </c>
      <c r="K333" s="69" t="s">
        <v>61</v>
      </c>
      <c r="L333" s="69" t="s">
        <v>62</v>
      </c>
      <c r="M333" s="70">
        <v>1</v>
      </c>
      <c r="N333" s="70">
        <v>0</v>
      </c>
      <c r="O333" s="70">
        <v>0</v>
      </c>
      <c r="P333" s="70">
        <v>0</v>
      </c>
      <c r="Q333" s="70">
        <v>0</v>
      </c>
      <c r="R333" s="70">
        <v>0</v>
      </c>
      <c r="S333" s="70">
        <v>0</v>
      </c>
      <c r="T333" s="70">
        <v>0</v>
      </c>
      <c r="U333" s="70" t="s">
        <v>1159</v>
      </c>
      <c r="V333" s="69" t="s">
        <v>653</v>
      </c>
    </row>
    <row customFormat="1" ht="180" customHeight="1" r="334" s="238">
      <c r="A334" s="69">
        <v>301</v>
      </c>
      <c r="B334" s="69" t="s">
        <v>54</v>
      </c>
      <c r="C334" s="69" t="s">
        <v>55</v>
      </c>
      <c r="D334" s="92" t="s">
        <v>668</v>
      </c>
      <c r="E334" s="92" t="s">
        <v>669</v>
      </c>
      <c r="F334" s="92" t="s">
        <v>669</v>
      </c>
      <c r="G334" s="92" t="s">
        <v>670</v>
      </c>
      <c r="H334" s="92" t="s">
        <v>670</v>
      </c>
      <c r="I334" s="94" t="s">
        <v>1160</v>
      </c>
      <c r="J334" s="94" t="s">
        <v>1160</v>
      </c>
      <c r="K334" s="69" t="s">
        <v>1161</v>
      </c>
      <c r="L334" s="69" t="s">
        <v>62</v>
      </c>
      <c r="M334" s="70">
        <v>1</v>
      </c>
      <c r="N334" s="70">
        <v>0</v>
      </c>
      <c r="O334" s="70">
        <v>0</v>
      </c>
      <c r="P334" s="70">
        <v>0</v>
      </c>
      <c r="Q334" s="70">
        <v>0</v>
      </c>
      <c r="R334" s="70">
        <v>0</v>
      </c>
      <c r="S334" s="70">
        <v>0</v>
      </c>
      <c r="T334" s="70">
        <v>0</v>
      </c>
      <c r="U334" s="70" t="s">
        <v>1159</v>
      </c>
      <c r="V334" s="69" t="s">
        <v>653</v>
      </c>
    </row>
    <row customFormat="1" ht="180" customHeight="1" r="335" s="72">
      <c r="A335" s="65">
        <v>302</v>
      </c>
      <c r="B335" s="65" t="s">
        <v>54</v>
      </c>
      <c r="C335" s="65" t="s">
        <v>55</v>
      </c>
      <c r="D335" s="226" t="s">
        <v>668</v>
      </c>
      <c r="E335" s="226" t="s">
        <v>669</v>
      </c>
      <c r="F335" s="226" t="s">
        <v>669</v>
      </c>
      <c r="G335" s="226" t="s">
        <v>670</v>
      </c>
      <c r="H335" s="226" t="s">
        <v>670</v>
      </c>
      <c r="I335" s="65" t="s">
        <v>1162</v>
      </c>
      <c r="J335" s="62" t="s">
        <v>1162</v>
      </c>
      <c r="K335" s="65" t="s">
        <v>1161</v>
      </c>
      <c r="L335" s="65" t="s">
        <v>62</v>
      </c>
      <c r="M335" s="66" t="s">
        <v>218</v>
      </c>
      <c r="N335" s="66" t="s">
        <v>218</v>
      </c>
      <c r="O335" s="66" t="s">
        <v>218</v>
      </c>
      <c r="P335" s="66" t="s">
        <v>218</v>
      </c>
      <c r="Q335" s="66" t="s">
        <v>218</v>
      </c>
      <c r="R335" s="66" t="s">
        <v>218</v>
      </c>
      <c r="S335" s="66" t="s">
        <v>218</v>
      </c>
      <c r="T335" s="66" t="s">
        <v>218</v>
      </c>
      <c r="U335" s="65" t="s">
        <v>1163</v>
      </c>
      <c r="V335" s="65" t="s">
        <v>653</v>
      </c>
      <c r="Y335" s="75"/>
    </row>
    <row customFormat="1" ht="90" customHeight="1" r="336" s="76">
      <c r="A336" s="95">
        <v>303</v>
      </c>
      <c r="B336" s="51" t="s">
        <v>54</v>
      </c>
      <c r="C336" s="51" t="s">
        <v>55</v>
      </c>
      <c r="D336" s="52" t="s">
        <v>208</v>
      </c>
      <c r="E336" s="52" t="s">
        <v>210</v>
      </c>
      <c r="F336" s="52" t="s">
        <v>210</v>
      </c>
      <c r="G336" s="52" t="s">
        <v>212</v>
      </c>
      <c r="H336" s="52" t="s">
        <v>212</v>
      </c>
      <c r="I336" s="53" t="s">
        <v>1164</v>
      </c>
      <c r="J336" s="54" t="s">
        <v>1165</v>
      </c>
      <c r="K336" s="51" t="s">
        <v>61</v>
      </c>
      <c r="L336" s="51" t="s">
        <v>62</v>
      </c>
      <c r="M336" s="55">
        <v>1</v>
      </c>
      <c r="N336" s="55">
        <v>1190000</v>
      </c>
      <c r="O336" s="55">
        <f>P336/1.1200000000000001</f>
        <v>1190000</v>
      </c>
      <c r="P336" s="55">
        <v>1332800</v>
      </c>
      <c r="Q336" s="175" t="s">
        <v>834</v>
      </c>
      <c r="R336" s="51" t="s">
        <v>144</v>
      </c>
      <c r="S336" s="57" t="s">
        <v>65</v>
      </c>
      <c r="T336" s="67">
        <v>0</v>
      </c>
      <c r="U336" s="51" t="s">
        <v>1166</v>
      </c>
      <c r="V336" s="51" t="s">
        <v>681</v>
      </c>
    </row>
    <row customFormat="1" ht="120" customHeight="1" r="337" s="76">
      <c r="A337" s="95">
        <v>304</v>
      </c>
      <c r="B337" s="51" t="s">
        <v>54</v>
      </c>
      <c r="C337" s="51" t="s">
        <v>55</v>
      </c>
      <c r="D337" s="52" t="s">
        <v>688</v>
      </c>
      <c r="E337" s="52" t="s">
        <v>689</v>
      </c>
      <c r="F337" s="52" t="s">
        <v>690</v>
      </c>
      <c r="G337" s="52" t="s">
        <v>691</v>
      </c>
      <c r="H337" s="52" t="s">
        <v>691</v>
      </c>
      <c r="I337" s="53" t="s">
        <v>1167</v>
      </c>
      <c r="J337" s="54" t="s">
        <v>1168</v>
      </c>
      <c r="K337" s="51" t="s">
        <v>61</v>
      </c>
      <c r="L337" s="51" t="s">
        <v>62</v>
      </c>
      <c r="M337" s="55">
        <v>1</v>
      </c>
      <c r="N337" s="55">
        <f>O337</f>
        <v>15945374.999999998</v>
      </c>
      <c r="O337" s="55">
        <f>P337/1.1200000000000001</f>
        <v>15945374.999999998</v>
      </c>
      <c r="P337" s="55">
        <v>17858820</v>
      </c>
      <c r="Q337" s="175" t="s">
        <v>1169</v>
      </c>
      <c r="R337" s="51" t="s">
        <v>64</v>
      </c>
      <c r="S337" s="57" t="s">
        <v>65</v>
      </c>
      <c r="T337" s="67">
        <v>0</v>
      </c>
      <c r="U337" s="51" t="s">
        <v>1170</v>
      </c>
      <c r="V337" s="67" t="s">
        <v>653</v>
      </c>
    </row>
    <row customFormat="1" ht="120" customHeight="1" r="338" s="76">
      <c r="A338" s="69">
        <v>305</v>
      </c>
      <c r="B338" s="51" t="s">
        <v>54</v>
      </c>
      <c r="C338" s="51" t="s">
        <v>55</v>
      </c>
      <c r="D338" s="52" t="s">
        <v>688</v>
      </c>
      <c r="E338" s="52" t="s">
        <v>689</v>
      </c>
      <c r="F338" s="52" t="s">
        <v>690</v>
      </c>
      <c r="G338" s="52" t="s">
        <v>691</v>
      </c>
      <c r="H338" s="52" t="s">
        <v>691</v>
      </c>
      <c r="I338" s="54" t="s">
        <v>1171</v>
      </c>
      <c r="J338" s="54" t="s">
        <v>1172</v>
      </c>
      <c r="K338" s="51" t="s">
        <v>61</v>
      </c>
      <c r="L338" s="51" t="s">
        <v>62</v>
      </c>
      <c r="M338" s="55">
        <v>1</v>
      </c>
      <c r="N338" s="224">
        <f>O338</f>
        <v>67857.142857142855</v>
      </c>
      <c r="O338" s="224">
        <f>P338/1.1200000000000001</f>
        <v>67857.142857142855</v>
      </c>
      <c r="P338" s="224">
        <v>76000</v>
      </c>
      <c r="Q338" s="57" t="s">
        <v>93</v>
      </c>
      <c r="R338" s="51" t="s">
        <v>64</v>
      </c>
      <c r="S338" s="57" t="s">
        <v>65</v>
      </c>
      <c r="T338" s="51">
        <v>0</v>
      </c>
      <c r="U338" s="71" t="s">
        <v>1110</v>
      </c>
      <c r="V338" s="51" t="s">
        <v>653</v>
      </c>
    </row>
    <row customFormat="1" ht="71.25" customHeight="1" r="339" s="76">
      <c r="A339" s="65">
        <v>306</v>
      </c>
      <c r="B339" s="51" t="s">
        <v>54</v>
      </c>
      <c r="C339" s="51" t="s">
        <v>368</v>
      </c>
      <c r="D339" s="52" t="s">
        <v>1173</v>
      </c>
      <c r="E339" s="52" t="s">
        <v>1174</v>
      </c>
      <c r="F339" s="51" t="s">
        <v>1175</v>
      </c>
      <c r="G339" s="52" t="s">
        <v>1176</v>
      </c>
      <c r="H339" s="51" t="s">
        <v>1177</v>
      </c>
      <c r="I339" s="53" t="s">
        <v>1178</v>
      </c>
      <c r="J339" s="54" t="s">
        <v>1179</v>
      </c>
      <c r="K339" s="51" t="s">
        <v>61</v>
      </c>
      <c r="L339" s="51" t="s">
        <v>183</v>
      </c>
      <c r="M339" s="73">
        <v>15</v>
      </c>
      <c r="N339" s="73">
        <v>26785.714285999999</v>
      </c>
      <c r="O339" s="73">
        <v>401785.714286</v>
      </c>
      <c r="P339" s="73">
        <v>450000</v>
      </c>
      <c r="Q339" s="62" t="s">
        <v>284</v>
      </c>
      <c r="R339" s="51" t="s">
        <v>144</v>
      </c>
      <c r="S339" s="57" t="s">
        <v>65</v>
      </c>
      <c r="T339" s="51">
        <v>0</v>
      </c>
      <c r="U339" s="51" t="s">
        <v>1180</v>
      </c>
      <c r="V339" s="51" t="s">
        <v>67</v>
      </c>
    </row>
    <row ht="75" customHeight="1" r="340">
      <c r="A340" s="65">
        <v>307</v>
      </c>
      <c r="B340" s="51" t="s">
        <v>54</v>
      </c>
      <c r="C340" s="51" t="s">
        <v>368</v>
      </c>
      <c r="D340" s="52" t="s">
        <v>1181</v>
      </c>
      <c r="E340" s="51" t="s">
        <v>1182</v>
      </c>
      <c r="F340" s="51" t="s">
        <v>1183</v>
      </c>
      <c r="G340" s="51" t="s">
        <v>181</v>
      </c>
      <c r="H340" s="51" t="s">
        <v>181</v>
      </c>
      <c r="I340" s="53" t="s">
        <v>1184</v>
      </c>
      <c r="J340" s="239" t="s">
        <v>1185</v>
      </c>
      <c r="K340" s="51" t="s">
        <v>61</v>
      </c>
      <c r="L340" s="51" t="s">
        <v>183</v>
      </c>
      <c r="M340" s="55">
        <v>1000</v>
      </c>
      <c r="N340" s="55">
        <v>892.85714299999995</v>
      </c>
      <c r="O340" s="55">
        <v>892857.142857</v>
      </c>
      <c r="P340" s="55">
        <v>1000000</v>
      </c>
      <c r="Q340" s="62" t="s">
        <v>87</v>
      </c>
      <c r="R340" s="51" t="s">
        <v>144</v>
      </c>
      <c r="S340" s="57" t="s">
        <v>65</v>
      </c>
      <c r="T340" s="51">
        <v>0</v>
      </c>
      <c r="U340" s="51" t="s">
        <v>88</v>
      </c>
      <c r="V340" s="51" t="s">
        <v>67</v>
      </c>
    </row>
    <row customFormat="1" ht="120" customHeight="1" r="341" s="76">
      <c r="A341" s="107">
        <v>308</v>
      </c>
      <c r="B341" s="51" t="s">
        <v>54</v>
      </c>
      <c r="C341" s="51" t="s">
        <v>55</v>
      </c>
      <c r="D341" s="52" t="s">
        <v>1186</v>
      </c>
      <c r="E341" s="52" t="s">
        <v>1187</v>
      </c>
      <c r="F341" s="52" t="s">
        <v>1188</v>
      </c>
      <c r="G341" s="52" t="s">
        <v>1189</v>
      </c>
      <c r="H341" s="52" t="s">
        <v>1190</v>
      </c>
      <c r="I341" s="51" t="s">
        <v>1191</v>
      </c>
      <c r="J341" s="57" t="s">
        <v>1192</v>
      </c>
      <c r="K341" s="51" t="s">
        <v>61</v>
      </c>
      <c r="L341" s="51" t="s">
        <v>62</v>
      </c>
      <c r="M341" s="55">
        <v>1</v>
      </c>
      <c r="N341" s="55">
        <f>O341/M341</f>
        <v>892857.14285714272</v>
      </c>
      <c r="O341" s="55">
        <f>P341/1.1200000000000001</f>
        <v>892857.14285714272</v>
      </c>
      <c r="P341" s="55">
        <v>1000000</v>
      </c>
      <c r="Q341" s="57" t="s">
        <v>676</v>
      </c>
      <c r="R341" s="51" t="s">
        <v>342</v>
      </c>
      <c r="S341" s="57" t="s">
        <v>65</v>
      </c>
      <c r="T341" s="51">
        <v>0</v>
      </c>
      <c r="U341" s="57" t="s">
        <v>1193</v>
      </c>
      <c r="V341" s="51" t="s">
        <v>67</v>
      </c>
    </row>
    <row customFormat="1" ht="150" customHeight="1" r="342" s="76">
      <c r="A342" s="69">
        <v>309</v>
      </c>
      <c r="B342" s="111" t="s">
        <v>54</v>
      </c>
      <c r="C342" s="111" t="s">
        <v>55</v>
      </c>
      <c r="D342" s="121" t="s">
        <v>499</v>
      </c>
      <c r="E342" s="121" t="s">
        <v>500</v>
      </c>
      <c r="F342" s="121" t="s">
        <v>500</v>
      </c>
      <c r="G342" s="121" t="s">
        <v>501</v>
      </c>
      <c r="H342" s="121" t="s">
        <v>501</v>
      </c>
      <c r="I342" s="122" t="s">
        <v>502</v>
      </c>
      <c r="J342" s="123" t="s">
        <v>503</v>
      </c>
      <c r="K342" s="111" t="s">
        <v>100</v>
      </c>
      <c r="L342" s="111" t="s">
        <v>62</v>
      </c>
      <c r="M342" s="124">
        <v>1</v>
      </c>
      <c r="N342" s="124">
        <f>O342</f>
        <v>8928575</v>
      </c>
      <c r="O342" s="124">
        <f>P342/1.12</f>
        <v>8928575</v>
      </c>
      <c r="P342" s="124">
        <f>10000004</f>
        <v>10000004</v>
      </c>
      <c r="Q342" s="125" t="s">
        <v>520</v>
      </c>
      <c r="R342" s="111" t="s">
        <v>64</v>
      </c>
      <c r="S342" s="71" t="s">
        <v>65</v>
      </c>
      <c r="T342" s="111">
        <v>0</v>
      </c>
      <c r="U342" s="71" t="s">
        <v>505</v>
      </c>
      <c r="V342" s="111" t="s">
        <v>481</v>
      </c>
    </row>
    <row customFormat="1" ht="75" customHeight="1" r="343" s="76">
      <c r="A343" s="69">
        <v>310</v>
      </c>
      <c r="B343" s="111" t="s">
        <v>54</v>
      </c>
      <c r="C343" s="111" t="s">
        <v>55</v>
      </c>
      <c r="D343" s="219" t="s">
        <v>1194</v>
      </c>
      <c r="E343" s="219" t="s">
        <v>1195</v>
      </c>
      <c r="F343" s="219" t="s">
        <v>1195</v>
      </c>
      <c r="G343" s="219" t="s">
        <v>1195</v>
      </c>
      <c r="H343" s="219" t="s">
        <v>1195</v>
      </c>
      <c r="I343" s="123" t="s">
        <v>1196</v>
      </c>
      <c r="J343" s="123" t="s">
        <v>1197</v>
      </c>
      <c r="K343" s="111" t="s">
        <v>61</v>
      </c>
      <c r="L343" s="111" t="s">
        <v>62</v>
      </c>
      <c r="M343" s="124">
        <v>1</v>
      </c>
      <c r="N343" s="124">
        <f>O343</f>
        <v>2586268</v>
      </c>
      <c r="O343" s="124">
        <f>P343/1.12</f>
        <v>2586268</v>
      </c>
      <c r="P343" s="124">
        <f>2896620.1600000001</f>
        <v>2896620.1600000001</v>
      </c>
      <c r="Q343" s="125" t="s">
        <v>504</v>
      </c>
      <c r="R343" s="111" t="s">
        <v>64</v>
      </c>
      <c r="S343" s="71" t="s">
        <v>65</v>
      </c>
      <c r="T343" s="111">
        <v>0</v>
      </c>
      <c r="U343" s="71" t="s">
        <v>505</v>
      </c>
      <c r="V343" s="111" t="s">
        <v>481</v>
      </c>
    </row>
    <row customFormat="1" ht="180" customHeight="1" r="344" s="76">
      <c r="A344" s="69">
        <v>311</v>
      </c>
      <c r="B344" s="52" t="s">
        <v>54</v>
      </c>
      <c r="C344" s="52" t="s">
        <v>55</v>
      </c>
      <c r="D344" s="52" t="s">
        <v>1198</v>
      </c>
      <c r="E344" s="121" t="s">
        <v>1199</v>
      </c>
      <c r="F344" s="52" t="s">
        <v>1200</v>
      </c>
      <c r="G344" s="121" t="s">
        <v>1201</v>
      </c>
      <c r="H344" s="52" t="s">
        <v>1202</v>
      </c>
      <c r="I344" s="71" t="s">
        <v>1203</v>
      </c>
      <c r="J344" s="57" t="s">
        <v>1204</v>
      </c>
      <c r="K344" s="111" t="s">
        <v>61</v>
      </c>
      <c r="L344" s="51" t="s">
        <v>62</v>
      </c>
      <c r="M344" s="55">
        <v>1</v>
      </c>
      <c r="N344" s="55">
        <f>O344</f>
        <v>4250000</v>
      </c>
      <c r="O344" s="55">
        <f>P344/1.12</f>
        <v>4250000</v>
      </c>
      <c r="P344" s="55">
        <f>4760000</f>
        <v>4760000</v>
      </c>
      <c r="Q344" s="171" t="s">
        <v>676</v>
      </c>
      <c r="R344" s="201" t="s">
        <v>1043</v>
      </c>
      <c r="S344" s="57" t="s">
        <v>65</v>
      </c>
      <c r="T344" s="51">
        <v>0</v>
      </c>
      <c r="U344" s="71" t="s">
        <v>1205</v>
      </c>
      <c r="V344" s="51" t="s">
        <v>773</v>
      </c>
    </row>
    <row customFormat="1" ht="330" customHeight="1" r="345" s="76">
      <c r="A345" s="69">
        <v>312</v>
      </c>
      <c r="B345" s="52" t="s">
        <v>54</v>
      </c>
      <c r="C345" s="52" t="s">
        <v>55</v>
      </c>
      <c r="D345" s="52" t="s">
        <v>1198</v>
      </c>
      <c r="E345" s="121" t="s">
        <v>1199</v>
      </c>
      <c r="F345" s="52" t="s">
        <v>1200</v>
      </c>
      <c r="G345" s="121" t="s">
        <v>1201</v>
      </c>
      <c r="H345" s="52" t="s">
        <v>1202</v>
      </c>
      <c r="I345" s="71" t="s">
        <v>1206</v>
      </c>
      <c r="J345" s="57" t="s">
        <v>1207</v>
      </c>
      <c r="K345" s="111" t="s">
        <v>61</v>
      </c>
      <c r="L345" s="51" t="s">
        <v>62</v>
      </c>
      <c r="M345" s="55">
        <v>1</v>
      </c>
      <c r="N345" s="55">
        <f>O345</f>
        <v>4250000</v>
      </c>
      <c r="O345" s="55">
        <f>P345/1.12</f>
        <v>4250000</v>
      </c>
      <c r="P345" s="55">
        <f>4760000</f>
        <v>4760000</v>
      </c>
      <c r="Q345" s="171" t="s">
        <v>676</v>
      </c>
      <c r="R345" s="201" t="s">
        <v>1043</v>
      </c>
      <c r="S345" s="57" t="s">
        <v>65</v>
      </c>
      <c r="T345" s="51">
        <v>0</v>
      </c>
      <c r="U345" s="71" t="s">
        <v>1205</v>
      </c>
      <c r="V345" s="51" t="s">
        <v>773</v>
      </c>
    </row>
    <row customFormat="1" ht="122.25" customHeight="1" r="346" s="76">
      <c r="A346" s="69">
        <v>313</v>
      </c>
      <c r="B346" s="67" t="s">
        <v>54</v>
      </c>
      <c r="C346" s="51" t="s">
        <v>55</v>
      </c>
      <c r="D346" s="67" t="s">
        <v>184</v>
      </c>
      <c r="E346" s="67" t="s">
        <v>325</v>
      </c>
      <c r="F346" s="67" t="s">
        <v>325</v>
      </c>
      <c r="G346" s="67" t="s">
        <v>188</v>
      </c>
      <c r="H346" s="67" t="s">
        <v>188</v>
      </c>
      <c r="I346" s="51" t="s">
        <v>1208</v>
      </c>
      <c r="J346" s="51" t="s">
        <v>1209</v>
      </c>
      <c r="K346" s="51" t="s">
        <v>61</v>
      </c>
      <c r="L346" s="51" t="s">
        <v>1210</v>
      </c>
      <c r="M346" s="55">
        <v>1</v>
      </c>
      <c r="N346" s="215">
        <f>O346</f>
        <v>26785.714285714283</v>
      </c>
      <c r="O346" s="215">
        <f>P346/1.12</f>
        <v>26785.714285714283</v>
      </c>
      <c r="P346" s="55">
        <v>30000</v>
      </c>
      <c r="Q346" s="57" t="s">
        <v>87</v>
      </c>
      <c r="R346" s="51" t="s">
        <v>1211</v>
      </c>
      <c r="S346" s="57" t="s">
        <v>65</v>
      </c>
      <c r="T346" s="240">
        <v>1</v>
      </c>
      <c r="U346" s="55" t="s">
        <v>1212</v>
      </c>
      <c r="V346" s="51" t="s">
        <v>707</v>
      </c>
    </row>
    <row customFormat="1" ht="75" customHeight="1" r="347" s="76">
      <c r="A347" s="65">
        <v>314</v>
      </c>
      <c r="B347" s="111" t="s">
        <v>54</v>
      </c>
      <c r="C347" s="111" t="s">
        <v>55</v>
      </c>
      <c r="D347" s="219" t="s">
        <v>1213</v>
      </c>
      <c r="E347" s="121" t="s">
        <v>1214</v>
      </c>
      <c r="F347" s="121" t="s">
        <v>1215</v>
      </c>
      <c r="G347" s="219" t="s">
        <v>1214</v>
      </c>
      <c r="H347" s="219" t="s">
        <v>1215</v>
      </c>
      <c r="I347" s="71" t="s">
        <v>1216</v>
      </c>
      <c r="J347" s="52" t="s">
        <v>1217</v>
      </c>
      <c r="K347" s="111" t="s">
        <v>61</v>
      </c>
      <c r="L347" s="111" t="s">
        <v>62</v>
      </c>
      <c r="M347" s="124">
        <v>1</v>
      </c>
      <c r="N347" s="124">
        <f>O347</f>
        <v>244642.85714285713</v>
      </c>
      <c r="O347" s="124">
        <f>P347/1.12</f>
        <v>244642.85714285713</v>
      </c>
      <c r="P347" s="124">
        <v>274000</v>
      </c>
      <c r="Q347" s="62" t="s">
        <v>360</v>
      </c>
      <c r="R347" s="111" t="s">
        <v>342</v>
      </c>
      <c r="S347" s="71" t="s">
        <v>65</v>
      </c>
      <c r="T347" s="111">
        <v>0</v>
      </c>
      <c r="U347" s="71" t="s">
        <v>1218</v>
      </c>
      <c r="V347" s="111" t="s">
        <v>794</v>
      </c>
    </row>
    <row customFormat="1" ht="120" customHeight="1" r="348" s="76">
      <c r="A348" s="65">
        <v>315</v>
      </c>
      <c r="B348" s="51" t="s">
        <v>54</v>
      </c>
      <c r="C348" s="51" t="s">
        <v>55</v>
      </c>
      <c r="D348" s="52" t="s">
        <v>688</v>
      </c>
      <c r="E348" s="52" t="s">
        <v>689</v>
      </c>
      <c r="F348" s="52" t="s">
        <v>690</v>
      </c>
      <c r="G348" s="52" t="s">
        <v>691</v>
      </c>
      <c r="H348" s="52" t="s">
        <v>691</v>
      </c>
      <c r="I348" s="54" t="s">
        <v>1167</v>
      </c>
      <c r="J348" s="54" t="s">
        <v>1168</v>
      </c>
      <c r="K348" s="51" t="s">
        <v>61</v>
      </c>
      <c r="L348" s="51" t="s">
        <v>62</v>
      </c>
      <c r="M348" s="55">
        <v>1</v>
      </c>
      <c r="N348" s="66">
        <f>O348</f>
        <v>287325</v>
      </c>
      <c r="O348" s="66">
        <f>P348/1.1200000000000001</f>
        <v>287325</v>
      </c>
      <c r="P348" s="66">
        <f>1161804-840000</f>
        <v>321804</v>
      </c>
      <c r="Q348" s="62" t="s">
        <v>284</v>
      </c>
      <c r="R348" s="51" t="s">
        <v>64</v>
      </c>
      <c r="S348" s="57" t="s">
        <v>65</v>
      </c>
      <c r="T348" s="51">
        <v>0</v>
      </c>
      <c r="U348" s="51" t="s">
        <v>1219</v>
      </c>
      <c r="V348" s="51" t="s">
        <v>653</v>
      </c>
    </row>
    <row customFormat="1" ht="165" customHeight="1" r="349" s="76">
      <c r="A349" s="65">
        <v>316</v>
      </c>
      <c r="B349" s="137" t="s">
        <v>54</v>
      </c>
      <c r="C349" s="137" t="s">
        <v>55</v>
      </c>
      <c r="D349" s="151" t="s">
        <v>797</v>
      </c>
      <c r="E349" s="151" t="s">
        <v>798</v>
      </c>
      <c r="F349" s="151" t="s">
        <v>798</v>
      </c>
      <c r="G349" s="151" t="s">
        <v>799</v>
      </c>
      <c r="H349" s="151" t="s">
        <v>799</v>
      </c>
      <c r="I349" s="54" t="s">
        <v>1220</v>
      </c>
      <c r="J349" s="54" t="s">
        <v>1221</v>
      </c>
      <c r="K349" s="137" t="s">
        <v>61</v>
      </c>
      <c r="L349" s="137" t="s">
        <v>62</v>
      </c>
      <c r="M349" s="153">
        <v>1</v>
      </c>
      <c r="N349" s="55">
        <v>20111250</v>
      </c>
      <c r="O349" s="55">
        <v>20111250</v>
      </c>
      <c r="P349" s="55">
        <v>22524600</v>
      </c>
      <c r="Q349" s="171" t="s">
        <v>87</v>
      </c>
      <c r="R349" s="201" t="s">
        <v>1222</v>
      </c>
      <c r="S349" s="155" t="s">
        <v>65</v>
      </c>
      <c r="T349" s="240">
        <v>1</v>
      </c>
      <c r="U349" s="157" t="s">
        <v>1223</v>
      </c>
      <c r="V349" s="51" t="s">
        <v>794</v>
      </c>
    </row>
    <row customFormat="1" ht="90" customHeight="1" r="350" s="76">
      <c r="A350" s="65">
        <v>317</v>
      </c>
      <c r="B350" s="111" t="s">
        <v>54</v>
      </c>
      <c r="C350" s="51" t="s">
        <v>55</v>
      </c>
      <c r="D350" s="52" t="s">
        <v>774</v>
      </c>
      <c r="E350" s="52" t="s">
        <v>907</v>
      </c>
      <c r="F350" s="52" t="s">
        <v>775</v>
      </c>
      <c r="G350" s="52" t="s">
        <v>908</v>
      </c>
      <c r="H350" s="52" t="s">
        <v>776</v>
      </c>
      <c r="I350" s="51" t="s">
        <v>1224</v>
      </c>
      <c r="J350" s="57" t="s">
        <v>1225</v>
      </c>
      <c r="K350" s="51" t="s">
        <v>61</v>
      </c>
      <c r="L350" s="51" t="s">
        <v>62</v>
      </c>
      <c r="M350" s="55">
        <v>1</v>
      </c>
      <c r="N350" s="55">
        <v>3571428.5699999998</v>
      </c>
      <c r="O350" s="55">
        <f>M350*N350</f>
        <v>3571428.5699999998</v>
      </c>
      <c r="P350" s="55">
        <v>4000000</v>
      </c>
      <c r="Q350" s="241" t="s">
        <v>284</v>
      </c>
      <c r="R350" s="51" t="s">
        <v>64</v>
      </c>
      <c r="S350" s="57" t="s">
        <v>65</v>
      </c>
      <c r="T350" s="51">
        <v>0</v>
      </c>
      <c r="U350" s="51" t="s">
        <v>1226</v>
      </c>
      <c r="V350" s="51" t="s">
        <v>1227</v>
      </c>
    </row>
    <row ht="150" customHeight="1" r="351">
      <c r="A351" s="137">
        <v>318</v>
      </c>
      <c r="B351" s="137" t="s">
        <v>54</v>
      </c>
      <c r="C351" s="137" t="s">
        <v>55</v>
      </c>
      <c r="D351" s="151" t="s">
        <v>780</v>
      </c>
      <c r="E351" s="151" t="s">
        <v>781</v>
      </c>
      <c r="F351" s="151" t="s">
        <v>782</v>
      </c>
      <c r="G351" s="151" t="s">
        <v>781</v>
      </c>
      <c r="H351" s="151" t="s">
        <v>782</v>
      </c>
      <c r="I351" s="152" t="s">
        <v>783</v>
      </c>
      <c r="J351" s="152" t="s">
        <v>784</v>
      </c>
      <c r="K351" s="137" t="s">
        <v>61</v>
      </c>
      <c r="L351" s="137" t="s">
        <v>62</v>
      </c>
      <c r="M351" s="153">
        <v>1</v>
      </c>
      <c r="N351" s="55">
        <v>2145238.1000000001</v>
      </c>
      <c r="O351" s="55">
        <v>2145238.1000000001</v>
      </c>
      <c r="P351" s="55">
        <v>2402666.6800000002</v>
      </c>
      <c r="Q351" s="52" t="s">
        <v>87</v>
      </c>
      <c r="R351" s="137" t="s">
        <v>1228</v>
      </c>
      <c r="S351" s="155" t="s">
        <v>65</v>
      </c>
      <c r="T351" s="240">
        <v>0</v>
      </c>
      <c r="U351" s="137" t="s">
        <v>786</v>
      </c>
      <c r="V351" s="51" t="s">
        <v>681</v>
      </c>
    </row>
    <row customFormat="1" ht="60" customHeight="1" r="352" s="76">
      <c r="A352" s="65">
        <v>319</v>
      </c>
      <c r="B352" s="51" t="s">
        <v>54</v>
      </c>
      <c r="C352" s="51" t="s">
        <v>134</v>
      </c>
      <c r="D352" s="52" t="s">
        <v>1229</v>
      </c>
      <c r="E352" s="52" t="s">
        <v>1230</v>
      </c>
      <c r="F352" s="52" t="s">
        <v>1231</v>
      </c>
      <c r="G352" s="52" t="s">
        <v>1232</v>
      </c>
      <c r="H352" s="52" t="s">
        <v>1233</v>
      </c>
      <c r="I352" s="51" t="s">
        <v>1234</v>
      </c>
      <c r="J352" s="57" t="s">
        <v>1235</v>
      </c>
      <c r="K352" s="51" t="s">
        <v>61</v>
      </c>
      <c r="L352" s="51" t="s">
        <v>183</v>
      </c>
      <c r="M352" s="242">
        <v>100</v>
      </c>
      <c r="N352" s="242">
        <v>178571.428571</v>
      </c>
      <c r="O352" s="242">
        <v>178571.428571</v>
      </c>
      <c r="P352" s="242">
        <v>200000</v>
      </c>
      <c r="Q352" s="62" t="s">
        <v>284</v>
      </c>
      <c r="R352" s="51" t="s">
        <v>144</v>
      </c>
      <c r="S352" s="57" t="s">
        <v>65</v>
      </c>
      <c r="T352" s="51">
        <v>0</v>
      </c>
      <c r="U352" s="51" t="s">
        <v>241</v>
      </c>
      <c r="V352" s="51" t="s">
        <v>67</v>
      </c>
    </row>
    <row customFormat="1" ht="135" customHeight="1" r="353" s="72">
      <c r="A353" s="69">
        <v>320</v>
      </c>
      <c r="B353" s="52" t="s">
        <v>54</v>
      </c>
      <c r="C353" s="52" t="s">
        <v>55</v>
      </c>
      <c r="D353" s="52" t="s">
        <v>1236</v>
      </c>
      <c r="E353" s="71" t="s">
        <v>1237</v>
      </c>
      <c r="F353" s="71" t="s">
        <v>1237</v>
      </c>
      <c r="G353" s="71" t="s">
        <v>1238</v>
      </c>
      <c r="H353" s="71" t="s">
        <v>1238</v>
      </c>
      <c r="I353" s="71" t="s">
        <v>1216</v>
      </c>
      <c r="J353" s="52" t="s">
        <v>1217</v>
      </c>
      <c r="K353" s="111" t="s">
        <v>61</v>
      </c>
      <c r="L353" s="51" t="s">
        <v>62</v>
      </c>
      <c r="M353" s="55">
        <v>1</v>
      </c>
      <c r="N353" s="55">
        <f>O353</f>
        <v>1094642.857142857</v>
      </c>
      <c r="O353" s="55">
        <f>P353/1.1200000000000001</f>
        <v>1094642.857142857</v>
      </c>
      <c r="P353" s="55">
        <v>1226000</v>
      </c>
      <c r="Q353" s="171" t="s">
        <v>191</v>
      </c>
      <c r="R353" s="201" t="s">
        <v>342</v>
      </c>
      <c r="S353" s="57" t="s">
        <v>65</v>
      </c>
      <c r="T353" s="51">
        <v>0</v>
      </c>
      <c r="U353" s="51" t="s">
        <v>1239</v>
      </c>
      <c r="V353" s="51" t="s">
        <v>794</v>
      </c>
      <c r="Y353" s="75"/>
    </row>
    <row customFormat="1" ht="120" customHeight="1" r="354" s="72">
      <c r="A354" s="243">
        <v>321</v>
      </c>
      <c r="B354" s="51" t="s">
        <v>54</v>
      </c>
      <c r="C354" s="51" t="s">
        <v>55</v>
      </c>
      <c r="D354" s="52" t="s">
        <v>688</v>
      </c>
      <c r="E354" s="52" t="s">
        <v>689</v>
      </c>
      <c r="F354" s="52" t="s">
        <v>690</v>
      </c>
      <c r="G354" s="52" t="s">
        <v>691</v>
      </c>
      <c r="H354" s="52" t="s">
        <v>691</v>
      </c>
      <c r="I354" s="57" t="s">
        <v>1240</v>
      </c>
      <c r="J354" s="57" t="s">
        <v>1241</v>
      </c>
      <c r="K354" s="51" t="s">
        <v>61</v>
      </c>
      <c r="L354" s="51" t="s">
        <v>62</v>
      </c>
      <c r="M354" s="55">
        <v>1</v>
      </c>
      <c r="N354" s="55">
        <v>1631600</v>
      </c>
      <c r="O354" s="55">
        <f>N354*M354</f>
        <v>1631600</v>
      </c>
      <c r="P354" s="55">
        <f>O354*1.1200000000000001</f>
        <v>1827392.0000000002</v>
      </c>
      <c r="Q354" s="175" t="s">
        <v>191</v>
      </c>
      <c r="R354" s="51" t="s">
        <v>64</v>
      </c>
      <c r="S354" s="57" t="s">
        <v>65</v>
      </c>
      <c r="T354" s="67">
        <v>0</v>
      </c>
      <c r="U354" s="51" t="s">
        <v>1242</v>
      </c>
      <c r="V354" s="67" t="s">
        <v>653</v>
      </c>
      <c r="Y354" s="75"/>
    </row>
    <row customFormat="1" ht="120" customHeight="1" r="355" s="72">
      <c r="A355" s="69">
        <v>322</v>
      </c>
      <c r="B355" s="51" t="s">
        <v>54</v>
      </c>
      <c r="C355" s="51" t="s">
        <v>55</v>
      </c>
      <c r="D355" s="52" t="s">
        <v>80</v>
      </c>
      <c r="E355" s="52" t="s">
        <v>81</v>
      </c>
      <c r="F355" s="52" t="s">
        <v>82</v>
      </c>
      <c r="G355" s="52" t="s">
        <v>83</v>
      </c>
      <c r="H355" s="52" t="s">
        <v>84</v>
      </c>
      <c r="I355" s="122" t="s">
        <v>1243</v>
      </c>
      <c r="J355" s="123" t="s">
        <v>1244</v>
      </c>
      <c r="K355" s="111" t="s">
        <v>608</v>
      </c>
      <c r="L355" s="111" t="s">
        <v>62</v>
      </c>
      <c r="M355" s="124">
        <v>1</v>
      </c>
      <c r="N355" s="124">
        <f>O355</f>
        <v>1876785.7142857141</v>
      </c>
      <c r="O355" s="124">
        <f>P355/1.1200000000000001</f>
        <v>1876785.7142857141</v>
      </c>
      <c r="P355" s="124">
        <v>2102000</v>
      </c>
      <c r="Q355" s="71" t="s">
        <v>504</v>
      </c>
      <c r="R355" s="111" t="s">
        <v>1245</v>
      </c>
      <c r="S355" s="71" t="s">
        <v>65</v>
      </c>
      <c r="T355" s="111">
        <v>0</v>
      </c>
      <c r="U355" s="111" t="s">
        <v>1246</v>
      </c>
      <c r="V355" s="111" t="s">
        <v>481</v>
      </c>
      <c r="Y355" s="75"/>
    </row>
    <row customFormat="1" ht="90" customHeight="1" r="356" s="72">
      <c r="A356" s="243">
        <v>323</v>
      </c>
      <c r="B356" s="51" t="s">
        <v>54</v>
      </c>
      <c r="C356" s="51" t="s">
        <v>55</v>
      </c>
      <c r="D356" s="218" t="s">
        <v>1247</v>
      </c>
      <c r="E356" s="218" t="s">
        <v>1248</v>
      </c>
      <c r="F356" s="218" t="s">
        <v>1248</v>
      </c>
      <c r="G356" s="218" t="s">
        <v>1249</v>
      </c>
      <c r="H356" s="218" t="s">
        <v>1249</v>
      </c>
      <c r="I356" s="122" t="s">
        <v>1250</v>
      </c>
      <c r="J356" s="123" t="s">
        <v>1251</v>
      </c>
      <c r="K356" s="111" t="s">
        <v>608</v>
      </c>
      <c r="L356" s="111" t="s">
        <v>62</v>
      </c>
      <c r="M356" s="124">
        <v>1</v>
      </c>
      <c r="N356" s="124">
        <f>O356</f>
        <v>467678.57142857136</v>
      </c>
      <c r="O356" s="124">
        <f>P356/1.1200000000000001</f>
        <v>467678.57142857136</v>
      </c>
      <c r="P356" s="124">
        <v>523800</v>
      </c>
      <c r="Q356" s="71" t="s">
        <v>504</v>
      </c>
      <c r="R356" s="111" t="s">
        <v>1252</v>
      </c>
      <c r="S356" s="71" t="s">
        <v>65</v>
      </c>
      <c r="T356" s="111">
        <v>0</v>
      </c>
      <c r="U356" s="111" t="s">
        <v>1246</v>
      </c>
      <c r="V356" s="111" t="s">
        <v>481</v>
      </c>
      <c r="Y356" s="75"/>
    </row>
    <row customFormat="1" ht="180" customHeight="1" r="357" s="76">
      <c r="A357" s="65">
        <v>324</v>
      </c>
      <c r="B357" s="51" t="s">
        <v>54</v>
      </c>
      <c r="C357" s="51" t="s">
        <v>134</v>
      </c>
      <c r="D357" s="218" t="s">
        <v>1253</v>
      </c>
      <c r="E357" s="218" t="s">
        <v>1253</v>
      </c>
      <c r="F357" s="218" t="s">
        <v>1254</v>
      </c>
      <c r="G357" s="218" t="s">
        <v>1254</v>
      </c>
      <c r="H357" s="218" t="s">
        <v>1255</v>
      </c>
      <c r="I357" s="123" t="s">
        <v>1256</v>
      </c>
      <c r="J357" s="123" t="s">
        <v>1257</v>
      </c>
      <c r="K357" s="111" t="s">
        <v>608</v>
      </c>
      <c r="L357" s="111" t="s">
        <v>1258</v>
      </c>
      <c r="M357" s="124">
        <v>3</v>
      </c>
      <c r="N357" s="124">
        <f>O357/M357</f>
        <v>89196.428571428565</v>
      </c>
      <c r="O357" s="124">
        <f>P357/1.1200000000000001</f>
        <v>267589.28571428568</v>
      </c>
      <c r="P357" s="124">
        <v>299700</v>
      </c>
      <c r="Q357" s="62" t="s">
        <v>535</v>
      </c>
      <c r="R357" s="65" t="s">
        <v>1259</v>
      </c>
      <c r="S357" s="71" t="s">
        <v>65</v>
      </c>
      <c r="T357" s="111">
        <v>0</v>
      </c>
      <c r="U357" s="71" t="s">
        <v>1260</v>
      </c>
      <c r="V357" s="111" t="s">
        <v>481</v>
      </c>
    </row>
    <row customFormat="1" ht="75" customHeight="1" r="358" s="76">
      <c r="A358" s="244">
        <v>325</v>
      </c>
      <c r="B358" s="111" t="s">
        <v>54</v>
      </c>
      <c r="C358" s="111" t="s">
        <v>134</v>
      </c>
      <c r="D358" s="218" t="s">
        <v>1261</v>
      </c>
      <c r="E358" s="218" t="s">
        <v>1261</v>
      </c>
      <c r="F358" s="218" t="s">
        <v>1262</v>
      </c>
      <c r="G358" s="218" t="s">
        <v>1262</v>
      </c>
      <c r="H358" s="218" t="s">
        <v>1263</v>
      </c>
      <c r="I358" s="123" t="s">
        <v>1264</v>
      </c>
      <c r="J358" s="123" t="s">
        <v>1265</v>
      </c>
      <c r="K358" s="111" t="s">
        <v>608</v>
      </c>
      <c r="L358" s="111" t="s">
        <v>1258</v>
      </c>
      <c r="M358" s="124">
        <v>20</v>
      </c>
      <c r="N358" s="124">
        <f>O358/M358</f>
        <v>21785.714285714283</v>
      </c>
      <c r="O358" s="124">
        <f>P358/1.12</f>
        <v>435714.28571428568</v>
      </c>
      <c r="P358" s="124">
        <v>488000</v>
      </c>
      <c r="Q358" s="62" t="s">
        <v>535</v>
      </c>
      <c r="R358" s="65" t="s">
        <v>1259</v>
      </c>
      <c r="S358" s="71" t="s">
        <v>65</v>
      </c>
      <c r="T358" s="111">
        <v>0</v>
      </c>
      <c r="U358" s="71" t="s">
        <v>1260</v>
      </c>
      <c r="V358" s="111" t="s">
        <v>481</v>
      </c>
    </row>
    <row customFormat="1" ht="75" customHeight="1" r="359" s="76">
      <c r="A359" s="65">
        <v>326</v>
      </c>
      <c r="B359" s="111" t="s">
        <v>54</v>
      </c>
      <c r="C359" s="111" t="s">
        <v>134</v>
      </c>
      <c r="D359" s="218" t="s">
        <v>991</v>
      </c>
      <c r="E359" s="218" t="s">
        <v>991</v>
      </c>
      <c r="F359" s="218" t="s">
        <v>993</v>
      </c>
      <c r="G359" s="218" t="s">
        <v>1266</v>
      </c>
      <c r="H359" s="218" t="s">
        <v>1266</v>
      </c>
      <c r="I359" s="123" t="s">
        <v>1267</v>
      </c>
      <c r="J359" s="123" t="s">
        <v>1267</v>
      </c>
      <c r="K359" s="111" t="s">
        <v>608</v>
      </c>
      <c r="L359" s="111" t="s">
        <v>1258</v>
      </c>
      <c r="M359" s="124">
        <v>1</v>
      </c>
      <c r="N359" s="124">
        <f>O359</f>
        <v>26160.714285714283</v>
      </c>
      <c r="O359" s="124">
        <f>P359/1.12</f>
        <v>26160.714285714283</v>
      </c>
      <c r="P359" s="124">
        <v>29300</v>
      </c>
      <c r="Q359" s="62" t="s">
        <v>535</v>
      </c>
      <c r="R359" s="65" t="s">
        <v>1259</v>
      </c>
      <c r="S359" s="71" t="s">
        <v>65</v>
      </c>
      <c r="T359" s="111">
        <v>0</v>
      </c>
      <c r="U359" s="71" t="s">
        <v>1260</v>
      </c>
      <c r="V359" s="111" t="s">
        <v>481</v>
      </c>
    </row>
    <row customFormat="1" ht="185.25" customHeight="1" r="360" s="76">
      <c r="A360" s="244">
        <v>327</v>
      </c>
      <c r="B360" s="111" t="s">
        <v>54</v>
      </c>
      <c r="C360" s="111" t="s">
        <v>134</v>
      </c>
      <c r="D360" s="121" t="s">
        <v>583</v>
      </c>
      <c r="E360" s="121" t="s">
        <v>584</v>
      </c>
      <c r="F360" s="121" t="s">
        <v>585</v>
      </c>
      <c r="G360" s="121" t="s">
        <v>591</v>
      </c>
      <c r="H360" s="121" t="s">
        <v>587</v>
      </c>
      <c r="I360" s="123" t="s">
        <v>1268</v>
      </c>
      <c r="J360" s="123" t="s">
        <v>1268</v>
      </c>
      <c r="K360" s="111" t="s">
        <v>608</v>
      </c>
      <c r="L360" s="111" t="s">
        <v>1258</v>
      </c>
      <c r="M360" s="124">
        <v>10</v>
      </c>
      <c r="N360" s="124">
        <f>O360/M360</f>
        <v>180758.92857142855</v>
      </c>
      <c r="O360" s="124">
        <f>P360/1.12</f>
        <v>1807589.2857142854</v>
      </c>
      <c r="P360" s="124">
        <v>2024500</v>
      </c>
      <c r="Q360" s="62" t="s">
        <v>535</v>
      </c>
      <c r="R360" s="65" t="s">
        <v>1259</v>
      </c>
      <c r="S360" s="71" t="s">
        <v>65</v>
      </c>
      <c r="T360" s="111">
        <v>0</v>
      </c>
      <c r="U360" s="71" t="s">
        <v>1260</v>
      </c>
      <c r="V360" s="111" t="s">
        <v>481</v>
      </c>
    </row>
    <row customFormat="1" ht="85.5" customHeight="1" r="361" s="76">
      <c r="A361" s="65">
        <v>328</v>
      </c>
      <c r="B361" s="111" t="s">
        <v>54</v>
      </c>
      <c r="C361" s="111" t="s">
        <v>134</v>
      </c>
      <c r="D361" s="121" t="s">
        <v>583</v>
      </c>
      <c r="E361" s="121" t="s">
        <v>584</v>
      </c>
      <c r="F361" s="121" t="s">
        <v>585</v>
      </c>
      <c r="G361" s="121" t="s">
        <v>591</v>
      </c>
      <c r="H361" s="121" t="s">
        <v>587</v>
      </c>
      <c r="I361" s="123" t="s">
        <v>1269</v>
      </c>
      <c r="J361" s="123" t="s">
        <v>1269</v>
      </c>
      <c r="K361" s="111" t="s">
        <v>608</v>
      </c>
      <c r="L361" s="111" t="s">
        <v>1258</v>
      </c>
      <c r="M361" s="124">
        <v>15</v>
      </c>
      <c r="N361" s="124">
        <f>O361/M361</f>
        <v>201107.14285714284</v>
      </c>
      <c r="O361" s="124">
        <f>P361/1.12</f>
        <v>3016607.1428571427</v>
      </c>
      <c r="P361" s="124">
        <v>3378600</v>
      </c>
      <c r="Q361" s="62" t="s">
        <v>535</v>
      </c>
      <c r="R361" s="65" t="s">
        <v>1270</v>
      </c>
      <c r="S361" s="71" t="s">
        <v>65</v>
      </c>
      <c r="T361" s="111">
        <v>0</v>
      </c>
      <c r="U361" s="71" t="s">
        <v>1260</v>
      </c>
      <c r="V361" s="111" t="s">
        <v>481</v>
      </c>
    </row>
    <row customFormat="1" ht="85.5" customHeight="1" r="362" s="76">
      <c r="A362" s="244">
        <v>329</v>
      </c>
      <c r="B362" s="111" t="s">
        <v>54</v>
      </c>
      <c r="C362" s="111" t="s">
        <v>134</v>
      </c>
      <c r="D362" s="121" t="s">
        <v>583</v>
      </c>
      <c r="E362" s="121" t="s">
        <v>584</v>
      </c>
      <c r="F362" s="121" t="s">
        <v>585</v>
      </c>
      <c r="G362" s="121" t="s">
        <v>591</v>
      </c>
      <c r="H362" s="121" t="s">
        <v>587</v>
      </c>
      <c r="I362" s="123" t="s">
        <v>1271</v>
      </c>
      <c r="J362" s="123" t="s">
        <v>1271</v>
      </c>
      <c r="K362" s="111" t="s">
        <v>608</v>
      </c>
      <c r="L362" s="111" t="s">
        <v>1258</v>
      </c>
      <c r="M362" s="124">
        <v>10</v>
      </c>
      <c r="N362" s="124">
        <f>O362/M362</f>
        <v>56696.428571428565</v>
      </c>
      <c r="O362" s="124">
        <f>P362/1.12</f>
        <v>566964.28571428568</v>
      </c>
      <c r="P362" s="124">
        <v>635000</v>
      </c>
      <c r="Q362" s="62" t="s">
        <v>535</v>
      </c>
      <c r="R362" s="65" t="s">
        <v>1259</v>
      </c>
      <c r="S362" s="71" t="s">
        <v>65</v>
      </c>
      <c r="T362" s="111">
        <v>0</v>
      </c>
      <c r="U362" s="71" t="s">
        <v>1260</v>
      </c>
      <c r="V362" s="111" t="s">
        <v>481</v>
      </c>
    </row>
    <row customFormat="1" ht="60" customHeight="1" r="363" s="76">
      <c r="A363" s="65">
        <v>330</v>
      </c>
      <c r="B363" s="51" t="s">
        <v>54</v>
      </c>
      <c r="C363" s="51" t="s">
        <v>134</v>
      </c>
      <c r="D363" s="52" t="s">
        <v>1073</v>
      </c>
      <c r="E363" s="52" t="s">
        <v>1074</v>
      </c>
      <c r="F363" s="52" t="s">
        <v>1075</v>
      </c>
      <c r="G363" s="52" t="s">
        <v>1076</v>
      </c>
      <c r="H363" s="52" t="s">
        <v>1077</v>
      </c>
      <c r="I363" s="53" t="s">
        <v>1078</v>
      </c>
      <c r="J363" s="54" t="s">
        <v>1079</v>
      </c>
      <c r="K363" s="51" t="s">
        <v>61</v>
      </c>
      <c r="L363" s="51" t="s">
        <v>183</v>
      </c>
      <c r="M363" s="73">
        <v>5</v>
      </c>
      <c r="N363" s="73">
        <v>66964.285713999998</v>
      </c>
      <c r="O363" s="73">
        <v>334821.428571</v>
      </c>
      <c r="P363" s="73">
        <v>375000</v>
      </c>
      <c r="Q363" s="62" t="s">
        <v>284</v>
      </c>
      <c r="R363" s="51" t="s">
        <v>144</v>
      </c>
      <c r="S363" s="57" t="s">
        <v>65</v>
      </c>
      <c r="T363" s="51">
        <v>0</v>
      </c>
      <c r="U363" s="51" t="s">
        <v>241</v>
      </c>
      <c r="V363" s="51" t="s">
        <v>67</v>
      </c>
    </row>
    <row customFormat="1" ht="120" customHeight="1" r="364" s="72">
      <c r="A364" s="245">
        <v>331</v>
      </c>
      <c r="B364" s="51" t="s">
        <v>54</v>
      </c>
      <c r="C364" s="51" t="s">
        <v>55</v>
      </c>
      <c r="D364" s="52" t="s">
        <v>637</v>
      </c>
      <c r="E364" s="52" t="s">
        <v>638</v>
      </c>
      <c r="F364" s="52" t="s">
        <v>639</v>
      </c>
      <c r="G364" s="52" t="s">
        <v>638</v>
      </c>
      <c r="H364" s="52" t="s">
        <v>639</v>
      </c>
      <c r="I364" s="54" t="s">
        <v>1272</v>
      </c>
      <c r="J364" s="54" t="s">
        <v>1273</v>
      </c>
      <c r="K364" s="51" t="s">
        <v>61</v>
      </c>
      <c r="L364" s="51" t="s">
        <v>62</v>
      </c>
      <c r="M364" s="73">
        <v>1</v>
      </c>
      <c r="N364" s="73">
        <f>54150000/1.1200000000000001</f>
        <v>48348214.285714284</v>
      </c>
      <c r="O364" s="73">
        <f>N364</f>
        <v>48348214.285714284</v>
      </c>
      <c r="P364" s="73">
        <f>O364*1.1200000000000001</f>
        <v>54150000</v>
      </c>
      <c r="Q364" s="57" t="s">
        <v>1274</v>
      </c>
      <c r="R364" s="51" t="s">
        <v>634</v>
      </c>
      <c r="S364" s="57" t="s">
        <v>65</v>
      </c>
      <c r="T364" s="51">
        <v>0</v>
      </c>
      <c r="U364" s="175" t="s">
        <v>1275</v>
      </c>
      <c r="V364" s="51" t="s">
        <v>636</v>
      </c>
      <c r="Y364" s="75"/>
    </row>
    <row customFormat="1" ht="185.25" customHeight="1" r="365" s="72">
      <c r="A365" s="63">
        <v>332</v>
      </c>
      <c r="B365" s="51" t="s">
        <v>54</v>
      </c>
      <c r="C365" s="51" t="s">
        <v>55</v>
      </c>
      <c r="D365" s="52" t="s">
        <v>1276</v>
      </c>
      <c r="E365" s="195" t="s">
        <v>1277</v>
      </c>
      <c r="F365" s="195" t="s">
        <v>629</v>
      </c>
      <c r="G365" s="195" t="s">
        <v>1278</v>
      </c>
      <c r="H365" s="195" t="s">
        <v>1279</v>
      </c>
      <c r="I365" s="54" t="s">
        <v>1280</v>
      </c>
      <c r="J365" s="54" t="s">
        <v>1281</v>
      </c>
      <c r="K365" s="51" t="s">
        <v>100</v>
      </c>
      <c r="L365" s="51" t="s">
        <v>62</v>
      </c>
      <c r="M365" s="73">
        <v>1</v>
      </c>
      <c r="N365" s="73">
        <f>O365</f>
        <v>28839285.714285713</v>
      </c>
      <c r="O365" s="73">
        <f>P365/1.1200000000000001</f>
        <v>28839285.714285713</v>
      </c>
      <c r="P365" s="73">
        <v>32300000</v>
      </c>
      <c r="Q365" s="171" t="s">
        <v>284</v>
      </c>
      <c r="R365" s="201" t="s">
        <v>342</v>
      </c>
      <c r="S365" s="57" t="s">
        <v>65</v>
      </c>
      <c r="T365" s="51">
        <v>30</v>
      </c>
      <c r="U365" s="51" t="s">
        <v>1282</v>
      </c>
      <c r="V365" s="51" t="s">
        <v>773</v>
      </c>
      <c r="Y365" s="75"/>
    </row>
    <row customFormat="1" ht="75" customHeight="1" r="366" s="76">
      <c r="A366" s="244">
        <v>333</v>
      </c>
      <c r="B366" s="51" t="s">
        <v>54</v>
      </c>
      <c r="C366" s="51" t="s">
        <v>55</v>
      </c>
      <c r="D366" s="52" t="s">
        <v>1019</v>
      </c>
      <c r="E366" s="52" t="s">
        <v>1020</v>
      </c>
      <c r="F366" s="52" t="s">
        <v>1020</v>
      </c>
      <c r="G366" s="52" t="s">
        <v>1021</v>
      </c>
      <c r="H366" s="52" t="s">
        <v>1021</v>
      </c>
      <c r="I366" s="123" t="s">
        <v>1022</v>
      </c>
      <c r="J366" s="123" t="s">
        <v>1023</v>
      </c>
      <c r="K366" s="111" t="s">
        <v>61</v>
      </c>
      <c r="L366" s="111" t="s">
        <v>62</v>
      </c>
      <c r="M366" s="246">
        <v>1</v>
      </c>
      <c r="N366" s="55">
        <v>4700000</v>
      </c>
      <c r="O366" s="55">
        <f>N366</f>
        <v>4700000</v>
      </c>
      <c r="P366" s="55">
        <f>N366</f>
        <v>4700000</v>
      </c>
      <c r="Q366" s="217">
        <v>43374</v>
      </c>
      <c r="R366" s="172" t="s">
        <v>1024</v>
      </c>
      <c r="S366" s="57" t="s">
        <v>65</v>
      </c>
      <c r="T366" s="111">
        <v>0</v>
      </c>
      <c r="U366" s="51" t="s">
        <v>1283</v>
      </c>
      <c r="V366" s="111" t="s">
        <v>624</v>
      </c>
    </row>
    <row customFormat="1" ht="180" customHeight="1" r="367" s="76">
      <c r="A367" s="65">
        <v>334</v>
      </c>
      <c r="B367" s="51" t="s">
        <v>54</v>
      </c>
      <c r="C367" s="51" t="s">
        <v>55</v>
      </c>
      <c r="D367" s="52" t="s">
        <v>668</v>
      </c>
      <c r="E367" s="52" t="s">
        <v>669</v>
      </c>
      <c r="F367" s="52" t="s">
        <v>669</v>
      </c>
      <c r="G367" s="52" t="s">
        <v>670</v>
      </c>
      <c r="H367" s="52" t="s">
        <v>670</v>
      </c>
      <c r="I367" s="54" t="s">
        <v>1284</v>
      </c>
      <c r="J367" s="54" t="s">
        <v>1285</v>
      </c>
      <c r="K367" s="51" t="s">
        <v>61</v>
      </c>
      <c r="L367" s="51" t="s">
        <v>62</v>
      </c>
      <c r="M367" s="55">
        <v>1</v>
      </c>
      <c r="N367" s="55">
        <f>O367</f>
        <v>4017857.1428571423</v>
      </c>
      <c r="O367" s="55">
        <f>P367/1.1200000000000001</f>
        <v>4017857.1428571423</v>
      </c>
      <c r="P367" s="55">
        <v>4500000</v>
      </c>
      <c r="Q367" s="57" t="s">
        <v>240</v>
      </c>
      <c r="R367" s="51" t="s">
        <v>342</v>
      </c>
      <c r="S367" s="57" t="s">
        <v>65</v>
      </c>
      <c r="T367" s="51">
        <v>0</v>
      </c>
      <c r="U367" s="51" t="s">
        <v>1286</v>
      </c>
      <c r="V367" s="51" t="s">
        <v>653</v>
      </c>
    </row>
    <row customFormat="1" ht="180" customHeight="1" r="368" s="76">
      <c r="A368" s="244">
        <v>335</v>
      </c>
      <c r="B368" s="51" t="s">
        <v>54</v>
      </c>
      <c r="C368" s="51" t="s">
        <v>55</v>
      </c>
      <c r="D368" s="52" t="s">
        <v>668</v>
      </c>
      <c r="E368" s="52" t="s">
        <v>669</v>
      </c>
      <c r="F368" s="52" t="s">
        <v>669</v>
      </c>
      <c r="G368" s="52" t="s">
        <v>670</v>
      </c>
      <c r="H368" s="52" t="s">
        <v>670</v>
      </c>
      <c r="I368" s="54" t="s">
        <v>1287</v>
      </c>
      <c r="J368" s="54" t="s">
        <v>1288</v>
      </c>
      <c r="K368" s="51" t="s">
        <v>61</v>
      </c>
      <c r="L368" s="51" t="s">
        <v>62</v>
      </c>
      <c r="M368" s="55">
        <v>1</v>
      </c>
      <c r="N368" s="55">
        <f>O368</f>
        <v>4237357.1428571427</v>
      </c>
      <c r="O368" s="55">
        <f>P368/1.12</f>
        <v>4237357.1428571427</v>
      </c>
      <c r="P368" s="55">
        <v>4745840</v>
      </c>
      <c r="Q368" s="57" t="s">
        <v>240</v>
      </c>
      <c r="R368" s="51" t="s">
        <v>342</v>
      </c>
      <c r="S368" s="57" t="s">
        <v>65</v>
      </c>
      <c r="T368" s="51">
        <v>0</v>
      </c>
      <c r="U368" s="51" t="s">
        <v>1286</v>
      </c>
      <c r="V368" s="51" t="s">
        <v>653</v>
      </c>
    </row>
    <row customFormat="1" ht="120" customHeight="1" r="369" s="76">
      <c r="A369" s="65">
        <v>336</v>
      </c>
      <c r="B369" s="51" t="s">
        <v>54</v>
      </c>
      <c r="C369" s="51" t="s">
        <v>55</v>
      </c>
      <c r="D369" s="52" t="s">
        <v>688</v>
      </c>
      <c r="E369" s="52" t="s">
        <v>689</v>
      </c>
      <c r="F369" s="52" t="s">
        <v>690</v>
      </c>
      <c r="G369" s="52" t="s">
        <v>691</v>
      </c>
      <c r="H369" s="52" t="s">
        <v>691</v>
      </c>
      <c r="I369" s="54" t="s">
        <v>1167</v>
      </c>
      <c r="J369" s="54" t="s">
        <v>1289</v>
      </c>
      <c r="K369" s="51" t="s">
        <v>61</v>
      </c>
      <c r="L369" s="51" t="s">
        <v>62</v>
      </c>
      <c r="M369" s="55">
        <v>1</v>
      </c>
      <c r="N369" s="55">
        <v>750000</v>
      </c>
      <c r="O369" s="55">
        <f>P369/1.12</f>
        <v>749999.99999999988</v>
      </c>
      <c r="P369" s="55">
        <v>840000</v>
      </c>
      <c r="Q369" s="57" t="s">
        <v>284</v>
      </c>
      <c r="R369" s="51" t="s">
        <v>64</v>
      </c>
      <c r="S369" s="57" t="s">
        <v>65</v>
      </c>
      <c r="T369" s="51">
        <v>0</v>
      </c>
      <c r="U369" s="51" t="s">
        <v>1290</v>
      </c>
      <c r="V369" s="51" t="s">
        <v>653</v>
      </c>
    </row>
    <row customFormat="1" ht="75" customHeight="1" r="370" s="76">
      <c r="A370" s="244">
        <v>337</v>
      </c>
      <c r="B370" s="51" t="s">
        <v>54</v>
      </c>
      <c r="C370" s="51" t="s">
        <v>368</v>
      </c>
      <c r="D370" s="52" t="s">
        <v>1291</v>
      </c>
      <c r="E370" s="52" t="s">
        <v>1292</v>
      </c>
      <c r="F370" s="52" t="s">
        <v>1293</v>
      </c>
      <c r="G370" s="52" t="s">
        <v>1294</v>
      </c>
      <c r="H370" s="51" t="s">
        <v>1295</v>
      </c>
      <c r="I370" s="51" t="s">
        <v>1296</v>
      </c>
      <c r="J370" s="57" t="s">
        <v>1297</v>
      </c>
      <c r="K370" s="51" t="s">
        <v>61</v>
      </c>
      <c r="L370" s="51" t="s">
        <v>183</v>
      </c>
      <c r="M370" s="73">
        <v>100</v>
      </c>
      <c r="N370" s="73">
        <f>O370/M370</f>
        <v>7149.9999999999991</v>
      </c>
      <c r="O370" s="73">
        <f>P370/1.12</f>
        <v>714999.99999999988</v>
      </c>
      <c r="P370" s="73">
        <v>800800</v>
      </c>
      <c r="Q370" s="57" t="s">
        <v>284</v>
      </c>
      <c r="R370" s="51" t="s">
        <v>342</v>
      </c>
      <c r="S370" s="57" t="s">
        <v>65</v>
      </c>
      <c r="T370" s="51">
        <v>0</v>
      </c>
      <c r="U370" s="57" t="s">
        <v>1298</v>
      </c>
      <c r="V370" s="51" t="s">
        <v>67</v>
      </c>
    </row>
    <row customFormat="1" ht="75" customHeight="1" r="371" s="76">
      <c r="A371" s="65">
        <v>338</v>
      </c>
      <c r="B371" s="51" t="s">
        <v>54</v>
      </c>
      <c r="C371" s="51" t="s">
        <v>368</v>
      </c>
      <c r="D371" s="52" t="s">
        <v>1291</v>
      </c>
      <c r="E371" s="52" t="s">
        <v>1292</v>
      </c>
      <c r="F371" s="52" t="s">
        <v>1293</v>
      </c>
      <c r="G371" s="52" t="s">
        <v>1294</v>
      </c>
      <c r="H371" s="51" t="s">
        <v>1295</v>
      </c>
      <c r="I371" s="51" t="s">
        <v>1299</v>
      </c>
      <c r="J371" s="57" t="s">
        <v>1300</v>
      </c>
      <c r="K371" s="51" t="s">
        <v>61</v>
      </c>
      <c r="L371" s="51" t="s">
        <v>183</v>
      </c>
      <c r="M371" s="73">
        <v>100</v>
      </c>
      <c r="N371" s="73">
        <f>O371/M371</f>
        <v>3774.9999999999995</v>
      </c>
      <c r="O371" s="73">
        <f>P371/1.12</f>
        <v>377499.99999999994</v>
      </c>
      <c r="P371" s="73">
        <v>422800</v>
      </c>
      <c r="Q371" s="57" t="s">
        <v>284</v>
      </c>
      <c r="R371" s="51" t="s">
        <v>342</v>
      </c>
      <c r="S371" s="57" t="s">
        <v>65</v>
      </c>
      <c r="T371" s="51">
        <v>0</v>
      </c>
      <c r="U371" s="57" t="s">
        <v>1298</v>
      </c>
      <c r="V371" s="51" t="s">
        <v>67</v>
      </c>
    </row>
    <row customFormat="1" ht="90" customHeight="1" r="372" s="76">
      <c r="A372" s="244">
        <v>339</v>
      </c>
      <c r="B372" s="51" t="s">
        <v>54</v>
      </c>
      <c r="C372" s="51" t="s">
        <v>1059</v>
      </c>
      <c r="D372" s="52" t="s">
        <v>208</v>
      </c>
      <c r="E372" s="52" t="s">
        <v>209</v>
      </c>
      <c r="F372" s="52" t="s">
        <v>210</v>
      </c>
      <c r="G372" s="52" t="s">
        <v>1301</v>
      </c>
      <c r="H372" s="51" t="s">
        <v>212</v>
      </c>
      <c r="I372" s="51" t="s">
        <v>1302</v>
      </c>
      <c r="J372" s="57" t="s">
        <v>1303</v>
      </c>
      <c r="K372" s="51" t="s">
        <v>61</v>
      </c>
      <c r="L372" s="51" t="s">
        <v>62</v>
      </c>
      <c r="M372" s="73">
        <v>1</v>
      </c>
      <c r="N372" s="73">
        <f>O372/M372</f>
        <v>1312499.9999999998</v>
      </c>
      <c r="O372" s="73">
        <f>P372/1.12</f>
        <v>1312499.9999999998</v>
      </c>
      <c r="P372" s="73">
        <v>1470000</v>
      </c>
      <c r="Q372" s="57" t="s">
        <v>284</v>
      </c>
      <c r="R372" s="51" t="s">
        <v>342</v>
      </c>
      <c r="S372" s="57" t="s">
        <v>65</v>
      </c>
      <c r="T372" s="51">
        <v>0</v>
      </c>
      <c r="U372" s="57" t="s">
        <v>1298</v>
      </c>
      <c r="V372" s="51" t="s">
        <v>67</v>
      </c>
    </row>
  </sheetData>
  <autoFilter ref="$A$33:$Y$365"/>
  <mergeCells count="28">
    <mergeCell ref="B25:B26"/>
    <mergeCell ref="C25:C26"/>
    <mergeCell ref="D25:D26"/>
    <mergeCell ref="E25:E26"/>
    <mergeCell ref="F25:F26"/>
    <mergeCell ref="G25:G26"/>
    <mergeCell ref="U31:U32"/>
    <mergeCell ref="T31:T32"/>
    <mergeCell ref="M31:M32"/>
    <mergeCell ref="N31:N32"/>
    <mergeCell ref="P31:P32"/>
    <mergeCell ref="V31:V32"/>
    <mergeCell ref="Q31:Q32"/>
    <mergeCell ref="S31:S32"/>
    <mergeCell ref="R31:R32"/>
    <mergeCell ref="O31:O32"/>
    <mergeCell ref="B31:B32"/>
    <mergeCell ref="H31:H32"/>
    <mergeCell ref="E31:E32"/>
    <mergeCell ref="A31:A32"/>
    <mergeCell ref="D31:D32"/>
    <mergeCell ref="F31:F32"/>
    <mergeCell ref="L31:L32"/>
    <mergeCell ref="I31:I32"/>
    <mergeCell ref="G31:G32"/>
    <mergeCell ref="C31:C32"/>
    <mergeCell ref="J31:J32"/>
    <mergeCell ref="K31:K32"/>
  </mergeCells>
  <printOptions headings="0" gridLines="0" gridLinesSet="0"/>
  <pageMargins left="0.25" right="0.25" top="0.75" bottom="0.75"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ONLYOFFICE/2.4.527.0</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